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43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9" i="1"/>
  <c r="D149"/>
  <c r="E103" l="1"/>
  <c r="D104"/>
  <c r="F144"/>
  <c r="F143"/>
  <c r="E142"/>
  <c r="D142"/>
  <c r="E110"/>
  <c r="D110"/>
  <c r="E109"/>
  <c r="E108" s="1"/>
  <c r="D109"/>
  <c r="E89"/>
  <c r="E88" s="1"/>
  <c r="D89"/>
  <c r="D88" s="1"/>
  <c r="D108" l="1"/>
  <c r="D103" s="1"/>
  <c r="E104"/>
  <c r="F142"/>
  <c r="E69"/>
  <c r="E68" s="1"/>
  <c r="D69"/>
  <c r="D68" s="1"/>
  <c r="E63"/>
  <c r="E64"/>
  <c r="D64"/>
  <c r="D63" s="1"/>
  <c r="D50"/>
  <c r="E49"/>
  <c r="E48" s="1"/>
  <c r="D49"/>
  <c r="E44"/>
  <c r="E43" s="1"/>
  <c r="D44"/>
  <c r="D45"/>
  <c r="D39"/>
  <c r="D38" s="1"/>
  <c r="E39"/>
  <c r="E38" s="1"/>
  <c r="E34"/>
  <c r="E33" s="1"/>
  <c r="D34"/>
  <c r="D33" s="1"/>
  <c r="E30"/>
  <c r="D30"/>
  <c r="D29"/>
  <c r="E29"/>
  <c r="E28" s="1"/>
  <c r="D23"/>
  <c r="E24"/>
  <c r="E23" s="1"/>
  <c r="D24"/>
  <c r="D28" l="1"/>
  <c r="D48"/>
  <c r="F68"/>
  <c r="D43"/>
  <c r="F12"/>
  <c r="F13"/>
  <c r="F14"/>
  <c r="F15"/>
  <c r="F16"/>
  <c r="F17"/>
  <c r="F18"/>
  <c r="F19"/>
  <c r="F20"/>
  <c r="F21"/>
  <c r="F24"/>
  <c r="F26"/>
  <c r="F29"/>
  <c r="F30"/>
  <c r="F31"/>
  <c r="F34"/>
  <c r="F36"/>
  <c r="F39"/>
  <c r="F43"/>
  <c r="F44"/>
  <c r="F45"/>
  <c r="F46"/>
  <c r="F49"/>
  <c r="F50"/>
  <c r="F58"/>
  <c r="F64"/>
  <c r="F66"/>
  <c r="F69"/>
  <c r="F70"/>
  <c r="F71"/>
  <c r="F89"/>
  <c r="F93"/>
  <c r="F98"/>
  <c r="F109"/>
  <c r="F110"/>
  <c r="F113"/>
  <c r="F118"/>
  <c r="F123"/>
  <c r="F128"/>
  <c r="F133"/>
  <c r="F138"/>
  <c r="F158"/>
  <c r="F168"/>
  <c r="E150" l="1"/>
  <c r="E151"/>
  <c r="D150"/>
  <c r="D151"/>
  <c r="F63" l="1"/>
  <c r="E148" l="1"/>
  <c r="F149"/>
  <c r="F154"/>
  <c r="F108"/>
  <c r="D148"/>
  <c r="E107"/>
  <c r="E74"/>
  <c r="E75"/>
  <c r="D56"/>
  <c r="F153" l="1"/>
  <c r="F148"/>
  <c r="F103"/>
  <c r="D77"/>
  <c r="F78"/>
  <c r="F88"/>
  <c r="D73"/>
  <c r="D74"/>
  <c r="F74" s="1"/>
  <c r="E42" l="1"/>
  <c r="D42"/>
  <c r="F38"/>
  <c r="F33"/>
  <c r="E105"/>
  <c r="E106"/>
  <c r="F104"/>
  <c r="D105"/>
  <c r="D106"/>
  <c r="E76"/>
  <c r="E73"/>
  <c r="F73" s="1"/>
  <c r="D75"/>
  <c r="D76"/>
  <c r="E54"/>
  <c r="E55"/>
  <c r="E56"/>
  <c r="F56" s="1"/>
  <c r="E53"/>
  <c r="D54"/>
  <c r="D55"/>
  <c r="F55" s="1"/>
  <c r="D53"/>
  <c r="E10"/>
  <c r="E11"/>
  <c r="D11"/>
  <c r="E167"/>
  <c r="D167"/>
  <c r="E162"/>
  <c r="D162"/>
  <c r="E157"/>
  <c r="D157"/>
  <c r="E152"/>
  <c r="F152" s="1"/>
  <c r="D152"/>
  <c r="E147"/>
  <c r="D147"/>
  <c r="E137"/>
  <c r="D137"/>
  <c r="E132"/>
  <c r="D132"/>
  <c r="E127"/>
  <c r="D127"/>
  <c r="E122"/>
  <c r="D122"/>
  <c r="E117"/>
  <c r="D117"/>
  <c r="E112"/>
  <c r="D112"/>
  <c r="D107"/>
  <c r="E97"/>
  <c r="D97"/>
  <c r="E92"/>
  <c r="D92"/>
  <c r="E87"/>
  <c r="D87"/>
  <c r="E82"/>
  <c r="D82"/>
  <c r="E77"/>
  <c r="F77" s="1"/>
  <c r="E67"/>
  <c r="D67"/>
  <c r="E62"/>
  <c r="D62"/>
  <c r="E57"/>
  <c r="D57"/>
  <c r="E47"/>
  <c r="D27"/>
  <c r="D72" l="1"/>
  <c r="F105"/>
  <c r="F167"/>
  <c r="F157"/>
  <c r="F147"/>
  <c r="F107"/>
  <c r="E176"/>
  <c r="F11"/>
  <c r="F54"/>
  <c r="F57"/>
  <c r="F122"/>
  <c r="D176"/>
  <c r="F137"/>
  <c r="F132"/>
  <c r="F127"/>
  <c r="F117"/>
  <c r="F112"/>
  <c r="F97"/>
  <c r="F92"/>
  <c r="F87"/>
  <c r="F67"/>
  <c r="F62"/>
  <c r="F53"/>
  <c r="F42"/>
  <c r="F28"/>
  <c r="D22"/>
  <c r="F23"/>
  <c r="E175"/>
  <c r="E102"/>
  <c r="F48"/>
  <c r="E72"/>
  <c r="D10"/>
  <c r="F10" s="1"/>
  <c r="E37"/>
  <c r="E52"/>
  <c r="D52"/>
  <c r="D102"/>
  <c r="D47"/>
  <c r="F47" s="1"/>
  <c r="D8"/>
  <c r="D37"/>
  <c r="D32"/>
  <c r="E32"/>
  <c r="E8"/>
  <c r="E173" s="1"/>
  <c r="E27"/>
  <c r="F27" s="1"/>
  <c r="E22"/>
  <c r="E9"/>
  <c r="E174" s="1"/>
  <c r="D9"/>
  <c r="F176" l="1"/>
  <c r="F72"/>
  <c r="F102"/>
  <c r="F52"/>
  <c r="F32"/>
  <c r="F37"/>
  <c r="D175"/>
  <c r="F175" s="1"/>
  <c r="F9"/>
  <c r="F22"/>
  <c r="D173"/>
  <c r="F173" s="1"/>
  <c r="F8"/>
  <c r="E172"/>
  <c r="E7"/>
  <c r="D7"/>
  <c r="D174"/>
  <c r="F174" s="1"/>
  <c r="F7" l="1"/>
  <c r="D172"/>
  <c r="F172" l="1"/>
</calcChain>
</file>

<file path=xl/sharedStrings.xml><?xml version="1.0" encoding="utf-8"?>
<sst xmlns="http://schemas.openxmlformats.org/spreadsheetml/2006/main" count="260" uniqueCount="80">
  <si>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</si>
  <si>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</si>
  <si>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</si>
  <si>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</si>
  <si>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</si>
  <si>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</si>
  <si>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</si>
  <si>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</si>
  <si>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</si>
  <si>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Всего Соисполнитель 1</t>
  </si>
  <si>
    <t>Всего Соисполнитель 2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</si>
  <si>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</si>
  <si>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</si>
  <si>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</si>
  <si>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</si>
  <si>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</si>
  <si>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</si>
  <si>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</si>
  <si>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</si>
  <si>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</si>
  <si>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</si>
  <si>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</si>
  <si>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</si>
  <si>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</si>
  <si>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</si>
  <si>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</si>
  <si>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</si>
  <si>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</si>
  <si>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</si>
  <si>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>Подпрограмма 1 "Автомобильные дороги              ЗАТО Александровск"</t>
  </si>
  <si>
    <t>Подпрограмма 2 "Организация транспортного обслуживания населения на территории             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</si>
  <si>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</si>
  <si>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</si>
  <si>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</si>
  <si>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Муниципальная программа "Муниципальное управление и гражданское общество                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</si>
  <si>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</si>
  <si>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</si>
  <si>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</si>
  <si>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</si>
  <si>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</si>
  <si>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</si>
  <si>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</si>
  <si>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</si>
  <si>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</si>
  <si>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</si>
  <si>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</si>
  <si>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Подпрограмма 4 "Управление жилищно-коммунальным хозяйством и капитальным строительством объектов инфраструктуры ЗАТО Александровск"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</si>
  <si>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</si>
  <si>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</si>
  <si>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</si>
  <si>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</si>
  <si>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</si>
  <si>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</si>
  <si>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</si>
  <si>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</si>
  <si>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</si>
  <si>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</si>
  <si>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</si>
  <si>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</si>
  <si>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</si>
  <si>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</si>
  <si>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</si>
  <si>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</si>
  <si>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</si>
  <si>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</si>
  <si>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</si>
  <si>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</si>
  <si>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</si>
  <si>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</si>
  <si>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</si>
  <si>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2018 - 2023 годы</t>
  </si>
  <si>
    <t>Объемы и источники финансирования (руб.коп.)</t>
  </si>
  <si>
    <t>Степень освоения средств</t>
  </si>
  <si>
    <t>Причины низкой степени освоения средств, невыполнения мероприятий</t>
  </si>
  <si>
    <t>Муниципальная программа, подпрограмма</t>
  </si>
  <si>
    <t>0.0</t>
  </si>
  <si>
    <t>Сводный отчет о ходе реализации муниципальных программ ЗАТО Александровск                                      на 2021-2025 годы за 6 месяцев 2022года</t>
  </si>
  <si>
    <t xml:space="preserve">  Подпрограмма 8 "Создание условий для развития малого и среднего предпринимательства на территории ЗАТО Александровск"</t>
  </si>
  <si>
    <t>Выполнение мероприятий запланировано на 2 полугодие 2022 года</t>
  </si>
  <si>
    <t>Выполнение мероприятий запланировано на 2 полугодие 2022года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</si>
</sst>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0" fillId="2" borderId="0" xfId="0" applyNumberFormat="1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topLeftCell="C169" zoomScale="200" zoomScaleNormal="200" workbookViewId="0">
      <selection activeCell="A181" sqref="A181:G181"/>
    </sheetView>
  </sheetViews>
  <sheetFormatPr defaultRowHeight="15"/>
  <cols>
    <col min="1" max="1" width="6.42578125" customWidth="1"/>
    <col min="2" max="2" width="22" customWidth="1"/>
    <col min="3" max="3" width="11.7109375" customWidth="1"/>
    <col min="4" max="4" width="15.28515625" customWidth="1"/>
    <col min="5" max="5" width="16" customWidth="1"/>
    <col min="6" max="6" width="12" customWidth="1"/>
    <col min="7" max="7" width="22.85546875" customWidth="1"/>
    <col min="8" max="8" width="14.5703125" bestFit="1" customWidth="1"/>
  </cols>
  <sheetData>
    <row r="1" spans="1:7" ht="15.75">
      <c r="A1" s="2"/>
      <c r="B1" s="1"/>
      <c r="C1" s="3"/>
      <c r="D1" s="1"/>
      <c r="E1" s="1"/>
      <c r="F1" s="1"/>
      <c r="G1" s="5"/>
    </row>
    <row r="2" spans="1:7">
      <c r="A2" s="2"/>
      <c r="B2" s="1"/>
      <c r="C2" s="3"/>
      <c r="D2" s="1"/>
      <c r="E2" s="1"/>
      <c r="F2" s="1"/>
      <c r="G2" s="1"/>
    </row>
    <row r="3" spans="1:7" ht="27.75" customHeight="1">
      <c r="A3" s="41" t="s">
        <v>76</v>
      </c>
      <c r="B3" s="41"/>
      <c r="C3" s="41"/>
      <c r="D3" s="41"/>
      <c r="E3" s="41"/>
      <c r="F3" s="41"/>
      <c r="G3" s="41"/>
    </row>
    <row r="4" spans="1:7">
      <c r="A4" s="2"/>
      <c r="B4" s="13"/>
      <c r="C4" s="49"/>
      <c r="D4" s="1"/>
      <c r="E4" s="13"/>
      <c r="F4" s="1"/>
      <c r="G4" s="1"/>
    </row>
    <row r="5" spans="1:7" ht="21.75" customHeight="1">
      <c r="A5" s="28" t="s">
        <v>0</v>
      </c>
      <c r="B5" s="29" t="s">
        <v>74</v>
      </c>
      <c r="C5" s="45" t="s">
        <v>71</v>
      </c>
      <c r="D5" s="46"/>
      <c r="E5" s="47"/>
      <c r="F5" s="29" t="s">
        <v>72</v>
      </c>
      <c r="G5" s="29" t="s">
        <v>73</v>
      </c>
    </row>
    <row r="6" spans="1:7" ht="22.5">
      <c r="A6" s="28"/>
      <c r="B6" s="29"/>
      <c r="C6" s="4" t="s">
        <v>1</v>
      </c>
      <c r="D6" s="4" t="s">
        <v>2</v>
      </c>
      <c r="E6" s="4" t="s">
        <v>3</v>
      </c>
      <c r="F6" s="29"/>
      <c r="G6" s="29"/>
    </row>
    <row r="7" spans="1:7">
      <c r="A7" s="28" t="s">
        <v>11</v>
      </c>
      <c r="B7" s="42" t="s">
        <v>14</v>
      </c>
      <c r="C7" s="9" t="s">
        <v>4</v>
      </c>
      <c r="D7" s="10">
        <f>D8+D9+D10+D11</f>
        <v>2302174304.8100004</v>
      </c>
      <c r="E7" s="10">
        <f>E8+E9+E10+E11</f>
        <v>1283182199.4300001</v>
      </c>
      <c r="F7" s="8">
        <f>E7/D7*100</f>
        <v>55.737838648837744</v>
      </c>
      <c r="G7" s="29"/>
    </row>
    <row r="8" spans="1:7">
      <c r="A8" s="28"/>
      <c r="B8" s="43"/>
      <c r="C8" s="4" t="s">
        <v>5</v>
      </c>
      <c r="D8" s="11">
        <f>D23+D28+D33+D38+D43</f>
        <v>788405162.86000013</v>
      </c>
      <c r="E8" s="11">
        <f>E23+E28+E33+E38+E43</f>
        <v>439594888.31000012</v>
      </c>
      <c r="F8" s="8">
        <f t="shared" ref="F8:F71" si="0">E8/D8*100</f>
        <v>55.75748473225822</v>
      </c>
      <c r="G8" s="29"/>
    </row>
    <row r="9" spans="1:7">
      <c r="A9" s="28"/>
      <c r="B9" s="43"/>
      <c r="C9" s="4" t="s">
        <v>6</v>
      </c>
      <c r="D9" s="11">
        <f>D24+D29+D34+D39+D44</f>
        <v>1316159079.95</v>
      </c>
      <c r="E9" s="11">
        <f t="shared" ref="E9:E11" si="1">E24+E29+E34+E39+E44</f>
        <v>739020391.52999985</v>
      </c>
      <c r="F9" s="8">
        <f t="shared" si="0"/>
        <v>56.149777241066843</v>
      </c>
      <c r="G9" s="29"/>
    </row>
    <row r="10" spans="1:7">
      <c r="A10" s="28"/>
      <c r="B10" s="43"/>
      <c r="C10" s="4" t="s">
        <v>7</v>
      </c>
      <c r="D10" s="11">
        <f t="shared" ref="D10:D11" si="2">D25+D30+D35+D40+D45</f>
        <v>88014872</v>
      </c>
      <c r="E10" s="11">
        <f t="shared" si="1"/>
        <v>43709065.960000001</v>
      </c>
      <c r="F10" s="8">
        <f t="shared" si="0"/>
        <v>49.661000427291427</v>
      </c>
      <c r="G10" s="29"/>
    </row>
    <row r="11" spans="1:7">
      <c r="A11" s="28"/>
      <c r="B11" s="44"/>
      <c r="C11" s="4" t="s">
        <v>8</v>
      </c>
      <c r="D11" s="11">
        <f t="shared" si="2"/>
        <v>109595190</v>
      </c>
      <c r="E11" s="11">
        <f t="shared" si="1"/>
        <v>60857853.630000003</v>
      </c>
      <c r="F11" s="8">
        <f t="shared" si="0"/>
        <v>55.529675736681519</v>
      </c>
      <c r="G11" s="29"/>
    </row>
    <row r="12" spans="1:7" ht="15" hidden="1" customHeight="1">
      <c r="A12" s="28"/>
      <c r="B12" s="40" t="s">
        <v>9</v>
      </c>
      <c r="C12" s="4" t="s">
        <v>4</v>
      </c>
      <c r="D12" s="12"/>
      <c r="E12" s="12"/>
      <c r="F12" s="8" t="e">
        <f t="shared" si="0"/>
        <v>#DIV/0!</v>
      </c>
      <c r="G12" s="29"/>
    </row>
    <row r="13" spans="1:7" ht="15" hidden="1" customHeight="1">
      <c r="A13" s="28"/>
      <c r="B13" s="40"/>
      <c r="C13" s="4" t="s">
        <v>5</v>
      </c>
      <c r="D13" s="12"/>
      <c r="E13" s="12"/>
      <c r="F13" s="8" t="e">
        <f t="shared" si="0"/>
        <v>#DIV/0!</v>
      </c>
      <c r="G13" s="29"/>
    </row>
    <row r="14" spans="1:7" ht="15" hidden="1" customHeight="1">
      <c r="A14" s="28"/>
      <c r="B14" s="40"/>
      <c r="C14" s="4" t="s">
        <v>6</v>
      </c>
      <c r="D14" s="12"/>
      <c r="E14" s="12"/>
      <c r="F14" s="8" t="e">
        <f t="shared" si="0"/>
        <v>#DIV/0!</v>
      </c>
      <c r="G14" s="29"/>
    </row>
    <row r="15" spans="1:7" ht="15" hidden="1" customHeight="1">
      <c r="A15" s="28"/>
      <c r="B15" s="40"/>
      <c r="C15" s="4" t="s">
        <v>7</v>
      </c>
      <c r="D15" s="12"/>
      <c r="E15" s="12"/>
      <c r="F15" s="8" t="e">
        <f t="shared" si="0"/>
        <v>#DIV/0!</v>
      </c>
      <c r="G15" s="29"/>
    </row>
    <row r="16" spans="1:7" ht="15" hidden="1" customHeight="1">
      <c r="A16" s="28"/>
      <c r="B16" s="40"/>
      <c r="C16" s="4" t="s">
        <v>8</v>
      </c>
      <c r="D16" s="12"/>
      <c r="E16" s="12"/>
      <c r="F16" s="8" t="e">
        <f t="shared" si="0"/>
        <v>#DIV/0!</v>
      </c>
      <c r="G16" s="29"/>
    </row>
    <row r="17" spans="1:7" ht="15" hidden="1" customHeight="1">
      <c r="A17" s="28"/>
      <c r="B17" s="40" t="s">
        <v>10</v>
      </c>
      <c r="C17" s="4" t="s">
        <v>4</v>
      </c>
      <c r="D17" s="12"/>
      <c r="E17" s="12"/>
      <c r="F17" s="8" t="e">
        <f t="shared" si="0"/>
        <v>#DIV/0!</v>
      </c>
      <c r="G17" s="29"/>
    </row>
    <row r="18" spans="1:7" ht="15" hidden="1" customHeight="1">
      <c r="A18" s="28"/>
      <c r="B18" s="40"/>
      <c r="C18" s="4" t="s">
        <v>5</v>
      </c>
      <c r="D18" s="12"/>
      <c r="E18" s="12"/>
      <c r="F18" s="8" t="e">
        <f t="shared" si="0"/>
        <v>#DIV/0!</v>
      </c>
      <c r="G18" s="29"/>
    </row>
    <row r="19" spans="1:7" ht="15" hidden="1" customHeight="1">
      <c r="A19" s="28"/>
      <c r="B19" s="40"/>
      <c r="C19" s="4" t="s">
        <v>6</v>
      </c>
      <c r="D19" s="12"/>
      <c r="E19" s="12"/>
      <c r="F19" s="8" t="e">
        <f t="shared" si="0"/>
        <v>#DIV/0!</v>
      </c>
      <c r="G19" s="29"/>
    </row>
    <row r="20" spans="1:7" ht="15" hidden="1" customHeight="1">
      <c r="A20" s="28"/>
      <c r="B20" s="40"/>
      <c r="C20" s="4" t="s">
        <v>7</v>
      </c>
      <c r="D20" s="12"/>
      <c r="E20" s="12"/>
      <c r="F20" s="8" t="e">
        <f t="shared" si="0"/>
        <v>#DIV/0!</v>
      </c>
      <c r="G20" s="29"/>
    </row>
    <row r="21" spans="1:7" ht="15" hidden="1" customHeight="1">
      <c r="A21" s="28"/>
      <c r="B21" s="40"/>
      <c r="C21" s="4" t="s">
        <v>8</v>
      </c>
      <c r="D21" s="12"/>
      <c r="E21" s="12"/>
      <c r="F21" s="8" t="e">
        <f t="shared" si="0"/>
        <v>#DIV/0!</v>
      </c>
      <c r="G21" s="29"/>
    </row>
    <row r="22" spans="1:7" ht="15" customHeight="1">
      <c r="A22" s="28" t="s">
        <v>12</v>
      </c>
      <c r="B22" s="37" t="s">
        <v>16</v>
      </c>
      <c r="C22" s="9" t="s">
        <v>4</v>
      </c>
      <c r="D22" s="10">
        <f>D23+D24+D25+D26</f>
        <v>867167675.94000006</v>
      </c>
      <c r="E22" s="10">
        <f>E23+E24+E25+E26</f>
        <v>489794200.18000001</v>
      </c>
      <c r="F22" s="15">
        <f t="shared" si="0"/>
        <v>56.482063823362481</v>
      </c>
      <c r="G22" s="29"/>
    </row>
    <row r="23" spans="1:7">
      <c r="A23" s="28"/>
      <c r="B23" s="38"/>
      <c r="C23" s="4" t="s">
        <v>5</v>
      </c>
      <c r="D23" s="11">
        <f>805350525.94-D24</f>
        <v>272156917.97000009</v>
      </c>
      <c r="E23" s="11">
        <f>459193705.98-E24</f>
        <v>148188031.42000008</v>
      </c>
      <c r="F23" s="8">
        <f t="shared" si="0"/>
        <v>54.449481764169185</v>
      </c>
      <c r="G23" s="29"/>
    </row>
    <row r="24" spans="1:7">
      <c r="A24" s="28"/>
      <c r="B24" s="38"/>
      <c r="C24" s="4" t="s">
        <v>6</v>
      </c>
      <c r="D24" s="11">
        <f>14803647.07+488897100+468500+18740600+10283760.9</f>
        <v>533193607.96999997</v>
      </c>
      <c r="E24" s="11">
        <f>7175830.13+291191114.95+12779.26+8424504.82+4201445.4</f>
        <v>311005674.55999994</v>
      </c>
      <c r="F24" s="8">
        <f t="shared" si="0"/>
        <v>58.328845265807949</v>
      </c>
      <c r="G24" s="29"/>
    </row>
    <row r="25" spans="1:7">
      <c r="A25" s="28"/>
      <c r="B25" s="38"/>
      <c r="C25" s="4" t="s">
        <v>7</v>
      </c>
      <c r="D25" s="11">
        <v>0</v>
      </c>
      <c r="E25" s="11">
        <v>0</v>
      </c>
      <c r="F25" s="8">
        <v>0</v>
      </c>
      <c r="G25" s="29"/>
    </row>
    <row r="26" spans="1:7">
      <c r="A26" s="28"/>
      <c r="B26" s="39"/>
      <c r="C26" s="4" t="s">
        <v>8</v>
      </c>
      <c r="D26" s="11">
        <v>61817150</v>
      </c>
      <c r="E26" s="11">
        <v>30600494.199999999</v>
      </c>
      <c r="F26" s="8">
        <f t="shared" si="0"/>
        <v>49.501625681546301</v>
      </c>
      <c r="G26" s="29"/>
    </row>
    <row r="27" spans="1:7" ht="15" customHeight="1">
      <c r="A27" s="28" t="s">
        <v>15</v>
      </c>
      <c r="B27" s="22" t="s">
        <v>17</v>
      </c>
      <c r="C27" s="9" t="s">
        <v>4</v>
      </c>
      <c r="D27" s="10">
        <f>D28+D29+D30+D31</f>
        <v>687150025.85000002</v>
      </c>
      <c r="E27" s="10">
        <f>E28+E29+E30+E31</f>
        <v>385805431.85000002</v>
      </c>
      <c r="F27" s="15">
        <f t="shared" si="0"/>
        <v>56.1457348957764</v>
      </c>
      <c r="G27" s="29"/>
    </row>
    <row r="28" spans="1:7">
      <c r="A28" s="28"/>
      <c r="B28" s="23"/>
      <c r="C28" s="4" t="s">
        <v>5</v>
      </c>
      <c r="D28" s="11">
        <f>685323125.85-D29-D30</f>
        <v>124792471.69</v>
      </c>
      <c r="E28" s="11">
        <f>384762410.85-E29-E30</f>
        <v>57796725.610000074</v>
      </c>
      <c r="F28" s="8">
        <f t="shared" si="0"/>
        <v>46.314272669888553</v>
      </c>
      <c r="G28" s="29"/>
    </row>
    <row r="29" spans="1:7">
      <c r="A29" s="28"/>
      <c r="B29" s="23"/>
      <c r="C29" s="4" t="s">
        <v>6</v>
      </c>
      <c r="D29" s="11">
        <f>625813.6+1836820+1781240+489984300+11422741.1+13504492+59232.46</f>
        <v>519214639.16000003</v>
      </c>
      <c r="E29" s="11">
        <f>312906.8+1210603.5+712884.21+293351392.53+2733396.25+1460990.5+59232.45</f>
        <v>299841406.23999995</v>
      </c>
      <c r="F29" s="8">
        <f t="shared" si="0"/>
        <v>57.749027786483786</v>
      </c>
      <c r="G29" s="29"/>
    </row>
    <row r="30" spans="1:7">
      <c r="A30" s="28"/>
      <c r="B30" s="23"/>
      <c r="C30" s="4" t="s">
        <v>7</v>
      </c>
      <c r="D30" s="11">
        <f>40388040+927975</f>
        <v>41316015</v>
      </c>
      <c r="E30" s="11">
        <f>26196304+927975</f>
        <v>27124279</v>
      </c>
      <c r="F30" s="8">
        <f t="shared" si="0"/>
        <v>65.650762785326705</v>
      </c>
      <c r="G30" s="29"/>
    </row>
    <row r="31" spans="1:7">
      <c r="A31" s="28"/>
      <c r="B31" s="24"/>
      <c r="C31" s="4" t="s">
        <v>8</v>
      </c>
      <c r="D31" s="11">
        <v>1826900</v>
      </c>
      <c r="E31" s="11">
        <v>1043021</v>
      </c>
      <c r="F31" s="8">
        <f t="shared" si="0"/>
        <v>57.092396956593142</v>
      </c>
      <c r="G31" s="29"/>
    </row>
    <row r="32" spans="1:7" ht="15" customHeight="1">
      <c r="A32" s="28" t="s">
        <v>21</v>
      </c>
      <c r="B32" s="22" t="s">
        <v>18</v>
      </c>
      <c r="C32" s="9" t="s">
        <v>4</v>
      </c>
      <c r="D32" s="10">
        <f>D33+D34+D35+D36</f>
        <v>463943741.40999997</v>
      </c>
      <c r="E32" s="10">
        <f>E33+E34+E35+E36</f>
        <v>265357261.19</v>
      </c>
      <c r="F32" s="15">
        <f t="shared" si="0"/>
        <v>57.19599975280115</v>
      </c>
      <c r="G32" s="29"/>
    </row>
    <row r="33" spans="1:7">
      <c r="A33" s="28"/>
      <c r="B33" s="23"/>
      <c r="C33" s="4" t="s">
        <v>5</v>
      </c>
      <c r="D33" s="11">
        <f>446016341.41-D34-D35</f>
        <v>269855501.88</v>
      </c>
      <c r="E33" s="11">
        <f>250250532.82-E34-E35</f>
        <v>156085888.68000001</v>
      </c>
      <c r="F33" s="8">
        <f t="shared" si="0"/>
        <v>57.840543399188746</v>
      </c>
      <c r="G33" s="29"/>
    </row>
    <row r="34" spans="1:7">
      <c r="A34" s="28"/>
      <c r="B34" s="23"/>
      <c r="C34" s="4" t="s">
        <v>6</v>
      </c>
      <c r="D34" s="11">
        <f>43142781.47+3089793.3+18485857.24+57184055.14+4130448+50127904.38</f>
        <v>176160839.53</v>
      </c>
      <c r="E34" s="11">
        <f>21799771.85+3052790.54+9242928.66+30838796.95+1313850+27916506.14</f>
        <v>94164644.140000001</v>
      </c>
      <c r="F34" s="8">
        <f t="shared" si="0"/>
        <v>53.453789384310845</v>
      </c>
      <c r="G34" s="29"/>
    </row>
    <row r="35" spans="1:7">
      <c r="A35" s="28"/>
      <c r="B35" s="23"/>
      <c r="C35" s="4" t="s">
        <v>7</v>
      </c>
      <c r="D35" s="11">
        <v>0</v>
      </c>
      <c r="E35" s="11">
        <v>0</v>
      </c>
      <c r="F35" s="8">
        <v>0</v>
      </c>
      <c r="G35" s="29"/>
    </row>
    <row r="36" spans="1:7" ht="15.75" customHeight="1">
      <c r="A36" s="28"/>
      <c r="B36" s="24"/>
      <c r="C36" s="4" t="s">
        <v>8</v>
      </c>
      <c r="D36" s="11">
        <v>17927400</v>
      </c>
      <c r="E36" s="11">
        <v>15106728.369999999</v>
      </c>
      <c r="F36" s="8">
        <f t="shared" si="0"/>
        <v>84.266142162276736</v>
      </c>
      <c r="G36" s="29"/>
    </row>
    <row r="37" spans="1:7" ht="15" customHeight="1">
      <c r="A37" s="28" t="s">
        <v>22</v>
      </c>
      <c r="B37" s="22" t="s">
        <v>19</v>
      </c>
      <c r="C37" s="9" t="s">
        <v>4</v>
      </c>
      <c r="D37" s="10">
        <f>D38+D39+D40+D41</f>
        <v>73612337.700000003</v>
      </c>
      <c r="E37" s="10">
        <f>E38+E39+E40+E41</f>
        <v>33298384.989999998</v>
      </c>
      <c r="F37" s="15">
        <f t="shared" si="0"/>
        <v>45.234788121665638</v>
      </c>
      <c r="G37" s="29" t="s">
        <v>78</v>
      </c>
    </row>
    <row r="38" spans="1:7">
      <c r="A38" s="28"/>
      <c r="B38" s="23"/>
      <c r="C38" s="4" t="s">
        <v>5</v>
      </c>
      <c r="D38" s="11">
        <f>73612337.7-D39-D40</f>
        <v>22206862.700000003</v>
      </c>
      <c r="E38" s="11">
        <f>33298384.99-E39-E40</f>
        <v>11110768.709999997</v>
      </c>
      <c r="F38" s="15">
        <f t="shared" si="0"/>
        <v>50.033040957199212</v>
      </c>
      <c r="G38" s="29"/>
    </row>
    <row r="39" spans="1:7">
      <c r="A39" s="28"/>
      <c r="B39" s="23"/>
      <c r="C39" s="4" t="s">
        <v>6</v>
      </c>
      <c r="D39" s="11">
        <f>1689900+305000+38873300+720400+9786539+30336</f>
        <v>51405475</v>
      </c>
      <c r="E39" s="11">
        <f>521701.85+7584+45747.9+17754340.74+209311.44+3648930.35</f>
        <v>22187616.280000001</v>
      </c>
      <c r="F39" s="8">
        <f t="shared" si="0"/>
        <v>43.161971132452329</v>
      </c>
      <c r="G39" s="29"/>
    </row>
    <row r="40" spans="1:7">
      <c r="A40" s="28"/>
      <c r="B40" s="23"/>
      <c r="C40" s="4" t="s">
        <v>7</v>
      </c>
      <c r="D40" s="11">
        <v>0</v>
      </c>
      <c r="E40" s="11">
        <v>0</v>
      </c>
      <c r="F40" s="8" t="s">
        <v>75</v>
      </c>
      <c r="G40" s="29"/>
    </row>
    <row r="41" spans="1:7">
      <c r="A41" s="28"/>
      <c r="B41" s="24"/>
      <c r="C41" s="4" t="s">
        <v>8</v>
      </c>
      <c r="D41" s="11">
        <v>0</v>
      </c>
      <c r="E41" s="11">
        <v>0</v>
      </c>
      <c r="F41" s="8">
        <v>0</v>
      </c>
      <c r="G41" s="29"/>
    </row>
    <row r="42" spans="1:7" s="1" customFormat="1" ht="15" customHeight="1">
      <c r="A42" s="28" t="s">
        <v>23</v>
      </c>
      <c r="B42" s="22" t="s">
        <v>20</v>
      </c>
      <c r="C42" s="6" t="s">
        <v>4</v>
      </c>
      <c r="D42" s="11">
        <f>D43+D44+D45+D46</f>
        <v>210300523.91</v>
      </c>
      <c r="E42" s="11">
        <f>E43+E44+E45+E46</f>
        <v>108926921.22</v>
      </c>
      <c r="F42" s="8">
        <f t="shared" si="0"/>
        <v>51.79583920894855</v>
      </c>
      <c r="G42" s="29"/>
    </row>
    <row r="43" spans="1:7" s="1" customFormat="1">
      <c r="A43" s="28"/>
      <c r="B43" s="23"/>
      <c r="C43" s="6" t="s">
        <v>5</v>
      </c>
      <c r="D43" s="11">
        <f>182276783.91-D44-D45</f>
        <v>99393408.620000005</v>
      </c>
      <c r="E43" s="11">
        <f>94819311.16-E44-E45</f>
        <v>66413473.889999993</v>
      </c>
      <c r="F43" s="8">
        <f t="shared" si="0"/>
        <v>66.818790915916153</v>
      </c>
      <c r="G43" s="29"/>
    </row>
    <row r="44" spans="1:7" s="1" customFormat="1">
      <c r="A44" s="28"/>
      <c r="B44" s="23"/>
      <c r="C44" s="6" t="s">
        <v>6</v>
      </c>
      <c r="D44" s="11">
        <f>32928.94+1758700+1195201.35+5223100+13959500+10765748+3249340</f>
        <v>36184518.289999999</v>
      </c>
      <c r="E44" s="11">
        <f>14966+922368.06+596712.43+2336480.57+6970523.25+980000</f>
        <v>11821050.310000001</v>
      </c>
      <c r="F44" s="8">
        <f t="shared" si="0"/>
        <v>32.668806629565886</v>
      </c>
      <c r="G44" s="29"/>
    </row>
    <row r="45" spans="1:7" s="1" customFormat="1">
      <c r="A45" s="28"/>
      <c r="B45" s="23"/>
      <c r="C45" s="6" t="s">
        <v>7</v>
      </c>
      <c r="D45" s="11">
        <f>26367622+20331235</f>
        <v>46698857</v>
      </c>
      <c r="E45" s="11">
        <v>16584786.960000001</v>
      </c>
      <c r="F45" s="8">
        <f t="shared" si="0"/>
        <v>35.514331667689426</v>
      </c>
      <c r="G45" s="29"/>
    </row>
    <row r="46" spans="1:7" s="1" customFormat="1">
      <c r="A46" s="28"/>
      <c r="B46" s="24"/>
      <c r="C46" s="6" t="s">
        <v>8</v>
      </c>
      <c r="D46" s="11">
        <v>28023740</v>
      </c>
      <c r="E46" s="11">
        <v>14107610.060000001</v>
      </c>
      <c r="F46" s="8">
        <f t="shared" si="0"/>
        <v>50.341639124542269</v>
      </c>
      <c r="G46" s="29"/>
    </row>
    <row r="47" spans="1:7" s="1" customFormat="1" ht="15" customHeight="1">
      <c r="A47" s="28" t="s">
        <v>47</v>
      </c>
      <c r="B47" s="30" t="s">
        <v>70</v>
      </c>
      <c r="C47" s="9" t="s">
        <v>4</v>
      </c>
      <c r="D47" s="10">
        <f>D48+D49+D50+D51</f>
        <v>187225139.09999999</v>
      </c>
      <c r="E47" s="10">
        <f>E48+E49+E50+E51</f>
        <v>22543006.829999998</v>
      </c>
      <c r="F47" s="8">
        <f t="shared" si="0"/>
        <v>12.040587571928262</v>
      </c>
      <c r="G47" s="29" t="s">
        <v>79</v>
      </c>
    </row>
    <row r="48" spans="1:7" s="1" customFormat="1">
      <c r="A48" s="28"/>
      <c r="B48" s="31"/>
      <c r="C48" s="6" t="s">
        <v>5</v>
      </c>
      <c r="D48" s="11">
        <f>187225139.1-D49-D50</f>
        <v>45171989.019999996</v>
      </c>
      <c r="E48" s="11">
        <f>22543006.83-E49</f>
        <v>20654026.829999998</v>
      </c>
      <c r="F48" s="8">
        <f t="shared" si="0"/>
        <v>45.723084765772398</v>
      </c>
      <c r="G48" s="29"/>
    </row>
    <row r="49" spans="1:7" s="1" customFormat="1">
      <c r="A49" s="28"/>
      <c r="B49" s="31"/>
      <c r="C49" s="6" t="s">
        <v>6</v>
      </c>
      <c r="D49" s="11">
        <f>7710200+1127700+1520000+63515015.08+29849000+18000000</f>
        <v>121721915.08</v>
      </c>
      <c r="E49" s="11">
        <f>1888980</f>
        <v>1888980</v>
      </c>
      <c r="F49" s="8">
        <f t="shared" si="0"/>
        <v>1.5518815972937123</v>
      </c>
      <c r="G49" s="29"/>
    </row>
    <row r="50" spans="1:7" s="1" customFormat="1">
      <c r="A50" s="28"/>
      <c r="B50" s="31"/>
      <c r="C50" s="6" t="s">
        <v>7</v>
      </c>
      <c r="D50" s="11">
        <f>20331235</f>
        <v>20331235</v>
      </c>
      <c r="E50" s="11">
        <v>0</v>
      </c>
      <c r="F50" s="8">
        <f t="shared" si="0"/>
        <v>0</v>
      </c>
      <c r="G50" s="29"/>
    </row>
    <row r="51" spans="1:7" s="1" customFormat="1">
      <c r="A51" s="28"/>
      <c r="B51" s="32"/>
      <c r="C51" s="6" t="s">
        <v>8</v>
      </c>
      <c r="D51" s="11">
        <v>0</v>
      </c>
      <c r="E51" s="11">
        <v>0</v>
      </c>
      <c r="F51" s="8">
        <v>0</v>
      </c>
      <c r="G51" s="29"/>
    </row>
    <row r="52" spans="1:7" s="1" customFormat="1" ht="15" customHeight="1">
      <c r="A52" s="28" t="s">
        <v>48</v>
      </c>
      <c r="B52" s="25" t="s">
        <v>24</v>
      </c>
      <c r="C52" s="9" t="s">
        <v>4</v>
      </c>
      <c r="D52" s="10">
        <f>D53+D54+D55+D56</f>
        <v>352428976.73000002</v>
      </c>
      <c r="E52" s="10">
        <f>E53+E54+E55+E56</f>
        <v>173769419.37</v>
      </c>
      <c r="F52" s="8">
        <f t="shared" si="0"/>
        <v>49.306223620518807</v>
      </c>
      <c r="G52" s="29"/>
    </row>
    <row r="53" spans="1:7" s="1" customFormat="1">
      <c r="A53" s="28"/>
      <c r="B53" s="26"/>
      <c r="C53" s="6" t="s">
        <v>5</v>
      </c>
      <c r="D53" s="11">
        <f>D58+D63+D68</f>
        <v>212755318.81</v>
      </c>
      <c r="E53" s="11">
        <f t="shared" ref="E53" si="3">E58+E63+E68</f>
        <v>122150036.25</v>
      </c>
      <c r="F53" s="8">
        <f t="shared" si="0"/>
        <v>57.413387798349447</v>
      </c>
      <c r="G53" s="29"/>
    </row>
    <row r="54" spans="1:7" s="1" customFormat="1">
      <c r="A54" s="28"/>
      <c r="B54" s="26"/>
      <c r="C54" s="6" t="s">
        <v>6</v>
      </c>
      <c r="D54" s="11">
        <f t="shared" ref="D54:E56" si="4">D59+D64+D69</f>
        <v>121795468.5</v>
      </c>
      <c r="E54" s="11">
        <f t="shared" si="4"/>
        <v>42075771.990000002</v>
      </c>
      <c r="F54" s="8">
        <f t="shared" si="0"/>
        <v>34.546254066915473</v>
      </c>
      <c r="G54" s="29"/>
    </row>
    <row r="55" spans="1:7" s="1" customFormat="1">
      <c r="A55" s="28"/>
      <c r="B55" s="26"/>
      <c r="C55" s="6" t="s">
        <v>7</v>
      </c>
      <c r="D55" s="11">
        <f t="shared" si="4"/>
        <v>7248400</v>
      </c>
      <c r="E55" s="11">
        <f t="shared" si="4"/>
        <v>4615000</v>
      </c>
      <c r="F55" s="8">
        <f t="shared" si="0"/>
        <v>63.669223552784061</v>
      </c>
      <c r="G55" s="29"/>
    </row>
    <row r="56" spans="1:7" s="1" customFormat="1">
      <c r="A56" s="28"/>
      <c r="B56" s="27"/>
      <c r="C56" s="6" t="s">
        <v>8</v>
      </c>
      <c r="D56" s="11">
        <f>D61+D66+D71</f>
        <v>10629789.42</v>
      </c>
      <c r="E56" s="11">
        <f t="shared" si="4"/>
        <v>4928611.13</v>
      </c>
      <c r="F56" s="8">
        <f t="shared" si="0"/>
        <v>46.366027917042217</v>
      </c>
      <c r="G56" s="29"/>
    </row>
    <row r="57" spans="1:7" s="1" customFormat="1" ht="15" customHeight="1">
      <c r="A57" s="28" t="s">
        <v>49</v>
      </c>
      <c r="B57" s="22" t="s">
        <v>25</v>
      </c>
      <c r="C57" s="9" t="s">
        <v>4</v>
      </c>
      <c r="D57" s="10">
        <f>D58+D59+D60+D61</f>
        <v>7558583.9500000002</v>
      </c>
      <c r="E57" s="10">
        <f>E58+E59+E60+E61</f>
        <v>3357430.1</v>
      </c>
      <c r="F57" s="15">
        <f t="shared" si="0"/>
        <v>44.418771058301203</v>
      </c>
      <c r="G57" s="29" t="s">
        <v>78</v>
      </c>
    </row>
    <row r="58" spans="1:7" s="1" customFormat="1">
      <c r="A58" s="28"/>
      <c r="B58" s="23"/>
      <c r="C58" s="6" t="s">
        <v>5</v>
      </c>
      <c r="D58" s="11">
        <v>7558583.9500000002</v>
      </c>
      <c r="E58" s="11">
        <v>3357430.1</v>
      </c>
      <c r="F58" s="8">
        <f t="shared" si="0"/>
        <v>44.418771058301203</v>
      </c>
      <c r="G58" s="29"/>
    </row>
    <row r="59" spans="1:7" s="1" customFormat="1">
      <c r="A59" s="28"/>
      <c r="B59" s="23"/>
      <c r="C59" s="6" t="s">
        <v>6</v>
      </c>
      <c r="D59" s="11">
        <v>0</v>
      </c>
      <c r="E59" s="11">
        <v>0</v>
      </c>
      <c r="F59" s="8">
        <v>0</v>
      </c>
      <c r="G59" s="29"/>
    </row>
    <row r="60" spans="1:7" s="1" customFormat="1">
      <c r="A60" s="28"/>
      <c r="B60" s="23"/>
      <c r="C60" s="6" t="s">
        <v>7</v>
      </c>
      <c r="D60" s="11">
        <v>0</v>
      </c>
      <c r="E60" s="11">
        <v>0</v>
      </c>
      <c r="F60" s="8">
        <v>0</v>
      </c>
      <c r="G60" s="29"/>
    </row>
    <row r="61" spans="1:7" s="1" customFormat="1">
      <c r="A61" s="28"/>
      <c r="B61" s="24"/>
      <c r="C61" s="7" t="s">
        <v>8</v>
      </c>
      <c r="D61" s="11">
        <v>0</v>
      </c>
      <c r="E61" s="11">
        <v>0</v>
      </c>
      <c r="F61" s="8">
        <v>0</v>
      </c>
      <c r="G61" s="29"/>
    </row>
    <row r="62" spans="1:7" s="1" customFormat="1" ht="15" customHeight="1">
      <c r="A62" s="28" t="s">
        <v>50</v>
      </c>
      <c r="B62" s="22" t="s">
        <v>26</v>
      </c>
      <c r="C62" s="9" t="s">
        <v>4</v>
      </c>
      <c r="D62" s="10">
        <f>D63+D64+D65+D66</f>
        <v>65258081.670000002</v>
      </c>
      <c r="E62" s="10">
        <f>E63+E64+E65+E66</f>
        <v>19477436.010000002</v>
      </c>
      <c r="F62" s="15">
        <f t="shared" si="0"/>
        <v>29.846779910715693</v>
      </c>
      <c r="G62" s="29" t="s">
        <v>78</v>
      </c>
    </row>
    <row r="63" spans="1:7" s="1" customFormat="1">
      <c r="A63" s="28"/>
      <c r="B63" s="23"/>
      <c r="C63" s="6" t="s">
        <v>5</v>
      </c>
      <c r="D63" s="11">
        <f>65107622.07-D64-D65</f>
        <v>23988173.25</v>
      </c>
      <c r="E63" s="11">
        <f>19421937.71-E64-E65</f>
        <v>15100182.710000001</v>
      </c>
      <c r="F63" s="8">
        <f t="shared" si="0"/>
        <v>62.948447773112527</v>
      </c>
      <c r="G63" s="29"/>
    </row>
    <row r="64" spans="1:7" s="1" customFormat="1">
      <c r="A64" s="28"/>
      <c r="B64" s="23"/>
      <c r="C64" s="6" t="s">
        <v>6</v>
      </c>
      <c r="D64" s="11">
        <f>1000000+21420976.34+2331561.72+6475000+643510.76+7000000</f>
        <v>38871048.82</v>
      </c>
      <c r="E64" s="11">
        <f>321755+4000000</f>
        <v>4321755</v>
      </c>
      <c r="F64" s="8">
        <f t="shared" si="0"/>
        <v>11.118184693221767</v>
      </c>
      <c r="G64" s="29"/>
    </row>
    <row r="65" spans="1:8" s="1" customFormat="1">
      <c r="A65" s="28"/>
      <c r="B65" s="23"/>
      <c r="C65" s="6" t="s">
        <v>7</v>
      </c>
      <c r="D65" s="11">
        <v>2248400</v>
      </c>
      <c r="E65" s="11">
        <v>0</v>
      </c>
      <c r="F65" s="8">
        <v>0</v>
      </c>
      <c r="G65" s="29"/>
    </row>
    <row r="66" spans="1:8" s="1" customFormat="1">
      <c r="A66" s="28"/>
      <c r="B66" s="24"/>
      <c r="C66" s="7" t="s">
        <v>8</v>
      </c>
      <c r="D66" s="11">
        <v>150459.6</v>
      </c>
      <c r="E66" s="11">
        <v>55498.3</v>
      </c>
      <c r="F66" s="8">
        <f t="shared" si="0"/>
        <v>36.885848427086074</v>
      </c>
      <c r="G66" s="29"/>
    </row>
    <row r="67" spans="1:8" s="1" customFormat="1" ht="15" customHeight="1">
      <c r="A67" s="28" t="s">
        <v>51</v>
      </c>
      <c r="B67" s="22" t="s">
        <v>27</v>
      </c>
      <c r="C67" s="6" t="s">
        <v>4</v>
      </c>
      <c r="D67" s="10">
        <f>D68+D69+D70+D71</f>
        <v>279612311.11000001</v>
      </c>
      <c r="E67" s="10">
        <f>E68+E69+E70+E71</f>
        <v>150934553.26000002</v>
      </c>
      <c r="F67" s="15">
        <f t="shared" si="0"/>
        <v>53.979938387127056</v>
      </c>
      <c r="G67" s="50"/>
    </row>
    <row r="68" spans="1:8" s="1" customFormat="1">
      <c r="A68" s="28"/>
      <c r="B68" s="23"/>
      <c r="C68" s="6" t="s">
        <v>5</v>
      </c>
      <c r="D68" s="11">
        <f>269132981.29-D69-D70</f>
        <v>181208561.61000001</v>
      </c>
      <c r="E68" s="11">
        <f>146061440.43-E69-E70</f>
        <v>103692423.44</v>
      </c>
      <c r="F68" s="8">
        <f t="shared" si="0"/>
        <v>57.222695505507346</v>
      </c>
      <c r="G68" s="29"/>
    </row>
    <row r="69" spans="1:8" s="1" customFormat="1">
      <c r="A69" s="28"/>
      <c r="B69" s="23"/>
      <c r="C69" s="6" t="s">
        <v>6</v>
      </c>
      <c r="D69" s="11">
        <f>30295290.59+360000+16636214.33+142860+5568144.65+22627851.3+7294058.81</f>
        <v>82924419.680000007</v>
      </c>
      <c r="E69" s="11">
        <f>15147645.17+104000+8318107.2+51066.54+2784072.36+9160908.08+2188217.64</f>
        <v>37754016.990000002</v>
      </c>
      <c r="F69" s="8">
        <f t="shared" si="0"/>
        <v>45.528225745432195</v>
      </c>
      <c r="G69" s="29"/>
    </row>
    <row r="70" spans="1:8" s="1" customFormat="1">
      <c r="A70" s="28"/>
      <c r="B70" s="23"/>
      <c r="C70" s="6" t="s">
        <v>7</v>
      </c>
      <c r="D70" s="11">
        <v>5000000</v>
      </c>
      <c r="E70" s="11">
        <v>4615000</v>
      </c>
      <c r="F70" s="8">
        <f t="shared" si="0"/>
        <v>92.300000000000011</v>
      </c>
      <c r="G70" s="29"/>
    </row>
    <row r="71" spans="1:8" s="1" customFormat="1">
      <c r="A71" s="28"/>
      <c r="B71" s="24"/>
      <c r="C71" s="6" t="s">
        <v>8</v>
      </c>
      <c r="D71" s="11">
        <v>10479329.82</v>
      </c>
      <c r="E71" s="11">
        <v>4873112.83</v>
      </c>
      <c r="F71" s="8">
        <f t="shared" si="0"/>
        <v>46.502141966173937</v>
      </c>
      <c r="G71" s="29"/>
    </row>
    <row r="72" spans="1:8" s="1" customFormat="1" ht="15" customHeight="1">
      <c r="A72" s="28" t="s">
        <v>52</v>
      </c>
      <c r="B72" s="25" t="s">
        <v>28</v>
      </c>
      <c r="C72" s="9" t="s">
        <v>4</v>
      </c>
      <c r="D72" s="10">
        <f>D73+D74+D75+D76</f>
        <v>349553900.21999997</v>
      </c>
      <c r="E72" s="10">
        <f>E73+E74+E75+E76</f>
        <v>112225392.82000002</v>
      </c>
      <c r="F72" s="8">
        <f t="shared" ref="F72:F133" si="5">E72/D72*100</f>
        <v>32.105318449992495</v>
      </c>
      <c r="G72" s="29"/>
    </row>
    <row r="73" spans="1:8" s="1" customFormat="1">
      <c r="A73" s="28"/>
      <c r="B73" s="26"/>
      <c r="C73" s="6" t="s">
        <v>5</v>
      </c>
      <c r="D73" s="11">
        <f>D78+D83+D88+D93+D98</f>
        <v>315886655.51999998</v>
      </c>
      <c r="E73" s="11">
        <f>E78+E83+E88+E93+E98</f>
        <v>111427769.82000002</v>
      </c>
      <c r="F73" s="8">
        <f t="shared" si="5"/>
        <v>35.274604948592106</v>
      </c>
      <c r="G73" s="29"/>
      <c r="H73" s="13"/>
    </row>
    <row r="74" spans="1:8" s="1" customFormat="1">
      <c r="A74" s="28"/>
      <c r="B74" s="26"/>
      <c r="C74" s="6" t="s">
        <v>6</v>
      </c>
      <c r="D74" s="11">
        <f>D79+D84+D89+D94+D99</f>
        <v>33667244.700000003</v>
      </c>
      <c r="E74" s="11">
        <f>E79+E84+E89+E94+E99</f>
        <v>797623</v>
      </c>
      <c r="F74" s="8">
        <f t="shared" si="5"/>
        <v>2.3691365512901621</v>
      </c>
      <c r="G74" s="29"/>
    </row>
    <row r="75" spans="1:8" s="1" customFormat="1">
      <c r="A75" s="28"/>
      <c r="B75" s="26"/>
      <c r="C75" s="6" t="s">
        <v>7</v>
      </c>
      <c r="D75" s="11">
        <f t="shared" ref="D75:E76" si="6">D80+D85+D90+D95+D100</f>
        <v>0</v>
      </c>
      <c r="E75" s="11">
        <f>E80+E85+E90+E95+E100</f>
        <v>0</v>
      </c>
      <c r="F75" s="8">
        <v>0</v>
      </c>
      <c r="G75" s="29"/>
    </row>
    <row r="76" spans="1:8" s="1" customFormat="1">
      <c r="A76" s="28"/>
      <c r="B76" s="27"/>
      <c r="C76" s="6" t="s">
        <v>8</v>
      </c>
      <c r="D76" s="11">
        <f t="shared" si="6"/>
        <v>0</v>
      </c>
      <c r="E76" s="11">
        <f t="shared" si="6"/>
        <v>0</v>
      </c>
      <c r="F76" s="8">
        <v>0</v>
      </c>
      <c r="G76" s="29"/>
    </row>
    <row r="77" spans="1:8" s="1" customFormat="1" ht="15" customHeight="1">
      <c r="A77" s="28" t="s">
        <v>53</v>
      </c>
      <c r="B77" s="22" t="s">
        <v>29</v>
      </c>
      <c r="C77" s="9" t="s">
        <v>4</v>
      </c>
      <c r="D77" s="10">
        <f>D78+D79+D80+D81</f>
        <v>262148881.03</v>
      </c>
      <c r="E77" s="10">
        <f>E78+E79+E80+E81</f>
        <v>86341478.180000007</v>
      </c>
      <c r="F77" s="15">
        <f t="shared" si="5"/>
        <v>32.936046814603493</v>
      </c>
      <c r="G77" s="29" t="s">
        <v>78</v>
      </c>
    </row>
    <row r="78" spans="1:8" s="1" customFormat="1">
      <c r="A78" s="28"/>
      <c r="B78" s="23"/>
      <c r="C78" s="6" t="s">
        <v>5</v>
      </c>
      <c r="D78" s="11">
        <v>262148881.03</v>
      </c>
      <c r="E78" s="11">
        <v>86341478.180000007</v>
      </c>
      <c r="F78" s="8">
        <f t="shared" si="5"/>
        <v>32.936046814603493</v>
      </c>
      <c r="G78" s="29"/>
    </row>
    <row r="79" spans="1:8" s="1" customFormat="1">
      <c r="A79" s="28"/>
      <c r="B79" s="23"/>
      <c r="C79" s="6" t="s">
        <v>6</v>
      </c>
      <c r="D79" s="11">
        <v>0</v>
      </c>
      <c r="E79" s="11">
        <v>0</v>
      </c>
      <c r="F79" s="8">
        <v>0</v>
      </c>
      <c r="G79" s="29"/>
    </row>
    <row r="80" spans="1:8" s="1" customFormat="1">
      <c r="A80" s="28"/>
      <c r="B80" s="23"/>
      <c r="C80" s="6" t="s">
        <v>7</v>
      </c>
      <c r="D80" s="11">
        <v>0</v>
      </c>
      <c r="E80" s="11">
        <v>0</v>
      </c>
      <c r="F80" s="8">
        <v>0</v>
      </c>
      <c r="G80" s="29"/>
      <c r="H80" s="13"/>
    </row>
    <row r="81" spans="1:7" s="1" customFormat="1">
      <c r="A81" s="28"/>
      <c r="B81" s="24"/>
      <c r="C81" s="6" t="s">
        <v>8</v>
      </c>
      <c r="D81" s="11">
        <v>0</v>
      </c>
      <c r="E81" s="11">
        <v>0</v>
      </c>
      <c r="F81" s="8">
        <v>0</v>
      </c>
      <c r="G81" s="29"/>
    </row>
    <row r="82" spans="1:7" s="1" customFormat="1" ht="15" customHeight="1">
      <c r="A82" s="28" t="s">
        <v>54</v>
      </c>
      <c r="B82" s="22" t="s">
        <v>30</v>
      </c>
      <c r="C82" s="9" t="s">
        <v>4</v>
      </c>
      <c r="D82" s="10">
        <f>D83+D84+D85+D86</f>
        <v>0</v>
      </c>
      <c r="E82" s="10">
        <f>E83+E84+E85+E86</f>
        <v>0</v>
      </c>
      <c r="F82" s="15">
        <v>0</v>
      </c>
      <c r="G82" s="29"/>
    </row>
    <row r="83" spans="1:7" s="1" customFormat="1">
      <c r="A83" s="28"/>
      <c r="B83" s="23"/>
      <c r="C83" s="6" t="s">
        <v>5</v>
      </c>
      <c r="D83" s="11">
        <v>0</v>
      </c>
      <c r="E83" s="11">
        <v>0</v>
      </c>
      <c r="F83" s="8">
        <v>0</v>
      </c>
      <c r="G83" s="29"/>
    </row>
    <row r="84" spans="1:7" s="1" customFormat="1">
      <c r="A84" s="28"/>
      <c r="B84" s="23"/>
      <c r="C84" s="6" t="s">
        <v>6</v>
      </c>
      <c r="D84" s="11">
        <v>0</v>
      </c>
      <c r="E84" s="11">
        <v>0</v>
      </c>
      <c r="F84" s="8">
        <v>0</v>
      </c>
      <c r="G84" s="29"/>
    </row>
    <row r="85" spans="1:7" s="1" customFormat="1">
      <c r="A85" s="28"/>
      <c r="B85" s="23"/>
      <c r="C85" s="6" t="s">
        <v>7</v>
      </c>
      <c r="D85" s="11">
        <v>0</v>
      </c>
      <c r="E85" s="11">
        <v>0</v>
      </c>
      <c r="F85" s="8">
        <v>0</v>
      </c>
      <c r="G85" s="29"/>
    </row>
    <row r="86" spans="1:7" s="1" customFormat="1">
      <c r="A86" s="28"/>
      <c r="B86" s="24"/>
      <c r="C86" s="6" t="s">
        <v>8</v>
      </c>
      <c r="D86" s="11">
        <v>0</v>
      </c>
      <c r="E86" s="11">
        <v>0</v>
      </c>
      <c r="F86" s="8">
        <v>0</v>
      </c>
      <c r="G86" s="29"/>
    </row>
    <row r="87" spans="1:7" s="1" customFormat="1" ht="15" customHeight="1">
      <c r="A87" s="28" t="s">
        <v>55</v>
      </c>
      <c r="B87" s="22" t="s">
        <v>31</v>
      </c>
      <c r="C87" s="9" t="s">
        <v>4</v>
      </c>
      <c r="D87" s="10">
        <f>D88+D89+D90+D91</f>
        <v>38758852.479999997</v>
      </c>
      <c r="E87" s="10">
        <f>E88+E89+E90+E91</f>
        <v>4321073.12</v>
      </c>
      <c r="F87" s="15">
        <f t="shared" si="5"/>
        <v>11.148609526635811</v>
      </c>
      <c r="G87" s="29" t="s">
        <v>78</v>
      </c>
    </row>
    <row r="88" spans="1:7" s="1" customFormat="1">
      <c r="A88" s="28"/>
      <c r="B88" s="23"/>
      <c r="C88" s="6" t="s">
        <v>5</v>
      </c>
      <c r="D88" s="11">
        <f>38758852.48-D89</f>
        <v>5091607.7799999937</v>
      </c>
      <c r="E88" s="11">
        <f>4321073.12-E89</f>
        <v>3523450.12</v>
      </c>
      <c r="F88" s="8">
        <f t="shared" si="5"/>
        <v>69.201130021056031</v>
      </c>
      <c r="G88" s="29"/>
    </row>
    <row r="89" spans="1:7" s="1" customFormat="1">
      <c r="A89" s="28"/>
      <c r="B89" s="23"/>
      <c r="C89" s="6" t="s">
        <v>6</v>
      </c>
      <c r="D89" s="11">
        <f>25479346.7+8187898</f>
        <v>33667244.700000003</v>
      </c>
      <c r="E89" s="11">
        <f>797623</f>
        <v>797623</v>
      </c>
      <c r="F89" s="8">
        <f t="shared" si="5"/>
        <v>2.3691365512901621</v>
      </c>
      <c r="G89" s="29"/>
    </row>
    <row r="90" spans="1:7" s="1" customFormat="1">
      <c r="A90" s="28"/>
      <c r="B90" s="23"/>
      <c r="C90" s="6" t="s">
        <v>7</v>
      </c>
      <c r="D90" s="11">
        <v>0</v>
      </c>
      <c r="E90" s="11">
        <v>0</v>
      </c>
      <c r="F90" s="8">
        <v>0</v>
      </c>
      <c r="G90" s="29"/>
    </row>
    <row r="91" spans="1:7" s="1" customFormat="1">
      <c r="A91" s="28"/>
      <c r="B91" s="24"/>
      <c r="C91" s="6" t="s">
        <v>8</v>
      </c>
      <c r="D91" s="11">
        <v>0</v>
      </c>
      <c r="E91" s="11">
        <v>0</v>
      </c>
      <c r="F91" s="8">
        <v>0</v>
      </c>
      <c r="G91" s="29"/>
    </row>
    <row r="92" spans="1:7" s="1" customFormat="1" ht="15" customHeight="1">
      <c r="A92" s="28" t="s">
        <v>56</v>
      </c>
      <c r="B92" s="22" t="s">
        <v>32</v>
      </c>
      <c r="C92" s="9" t="s">
        <v>4</v>
      </c>
      <c r="D92" s="10">
        <f>D93+D94+D95+D96</f>
        <v>48207730.710000001</v>
      </c>
      <c r="E92" s="10">
        <f>E93+E94+E95+E96</f>
        <v>21177817.120000001</v>
      </c>
      <c r="F92" s="15">
        <f t="shared" si="5"/>
        <v>43.930334010945195</v>
      </c>
      <c r="G92" s="29" t="s">
        <v>78</v>
      </c>
    </row>
    <row r="93" spans="1:7" s="1" customFormat="1">
      <c r="A93" s="28"/>
      <c r="B93" s="23"/>
      <c r="C93" s="6" t="s">
        <v>5</v>
      </c>
      <c r="D93" s="11">
        <v>48207730.710000001</v>
      </c>
      <c r="E93" s="11">
        <v>21177817.120000001</v>
      </c>
      <c r="F93" s="8">
        <f t="shared" si="5"/>
        <v>43.930334010945195</v>
      </c>
      <c r="G93" s="29"/>
    </row>
    <row r="94" spans="1:7" s="1" customFormat="1">
      <c r="A94" s="28"/>
      <c r="B94" s="23"/>
      <c r="C94" s="6" t="s">
        <v>6</v>
      </c>
      <c r="D94" s="11">
        <v>0</v>
      </c>
      <c r="E94" s="11">
        <v>0</v>
      </c>
      <c r="F94" s="8">
        <v>0</v>
      </c>
      <c r="G94" s="29"/>
    </row>
    <row r="95" spans="1:7" s="1" customFormat="1">
      <c r="A95" s="28"/>
      <c r="B95" s="23"/>
      <c r="C95" s="6" t="s">
        <v>7</v>
      </c>
      <c r="D95" s="11">
        <v>0</v>
      </c>
      <c r="E95" s="11">
        <v>0</v>
      </c>
      <c r="F95" s="8">
        <v>0</v>
      </c>
      <c r="G95" s="29"/>
    </row>
    <row r="96" spans="1:7" s="1" customFormat="1">
      <c r="A96" s="28"/>
      <c r="B96" s="24"/>
      <c r="C96" s="6" t="s">
        <v>8</v>
      </c>
      <c r="D96" s="11">
        <v>0</v>
      </c>
      <c r="E96" s="11">
        <v>0</v>
      </c>
      <c r="F96" s="8">
        <v>0</v>
      </c>
      <c r="G96" s="29"/>
    </row>
    <row r="97" spans="1:8" s="1" customFormat="1" ht="15" customHeight="1">
      <c r="A97" s="28" t="s">
        <v>57</v>
      </c>
      <c r="B97" s="22" t="s">
        <v>33</v>
      </c>
      <c r="C97" s="9" t="s">
        <v>4</v>
      </c>
      <c r="D97" s="10">
        <f>D98+D99+D100+D101</f>
        <v>438436</v>
      </c>
      <c r="E97" s="10">
        <f>E98+E99+E100+E101</f>
        <v>385024.4</v>
      </c>
      <c r="F97" s="15">
        <f t="shared" si="5"/>
        <v>87.817697451851586</v>
      </c>
      <c r="G97" s="29"/>
    </row>
    <row r="98" spans="1:8" s="1" customFormat="1">
      <c r="A98" s="28"/>
      <c r="B98" s="23"/>
      <c r="C98" s="6" t="s">
        <v>5</v>
      </c>
      <c r="D98" s="11">
        <v>438436</v>
      </c>
      <c r="E98" s="11">
        <v>385024.4</v>
      </c>
      <c r="F98" s="8">
        <f t="shared" si="5"/>
        <v>87.817697451851586</v>
      </c>
      <c r="G98" s="29"/>
    </row>
    <row r="99" spans="1:8" s="1" customFormat="1">
      <c r="A99" s="28"/>
      <c r="B99" s="23"/>
      <c r="C99" s="6" t="s">
        <v>6</v>
      </c>
      <c r="D99" s="11">
        <v>0</v>
      </c>
      <c r="E99" s="11">
        <v>0</v>
      </c>
      <c r="F99" s="8">
        <v>0</v>
      </c>
      <c r="G99" s="29"/>
    </row>
    <row r="100" spans="1:8" s="1" customFormat="1">
      <c r="A100" s="28"/>
      <c r="B100" s="23"/>
      <c r="C100" s="6" t="s">
        <v>7</v>
      </c>
      <c r="D100" s="11">
        <v>0</v>
      </c>
      <c r="E100" s="11">
        <v>0</v>
      </c>
      <c r="F100" s="8">
        <v>0</v>
      </c>
      <c r="G100" s="29"/>
    </row>
    <row r="101" spans="1:8" s="1" customFormat="1">
      <c r="A101" s="28"/>
      <c r="B101" s="24"/>
      <c r="C101" s="6" t="s">
        <v>8</v>
      </c>
      <c r="D101" s="11">
        <v>0</v>
      </c>
      <c r="E101" s="11">
        <v>0</v>
      </c>
      <c r="F101" s="8">
        <v>0</v>
      </c>
      <c r="G101" s="29"/>
    </row>
    <row r="102" spans="1:8" s="1" customFormat="1" ht="15" customHeight="1">
      <c r="A102" s="28" t="s">
        <v>58</v>
      </c>
      <c r="B102" s="25" t="s">
        <v>34</v>
      </c>
      <c r="C102" s="9" t="s">
        <v>4</v>
      </c>
      <c r="D102" s="10">
        <f>D103+D104+D105+D106</f>
        <v>232825320.72999999</v>
      </c>
      <c r="E102" s="10">
        <f>E103+E104+E105+E106</f>
        <v>116582250.78000002</v>
      </c>
      <c r="F102" s="15">
        <f t="shared" si="5"/>
        <v>50.072840193870796</v>
      </c>
      <c r="G102" s="29"/>
    </row>
    <row r="103" spans="1:8" s="1" customFormat="1">
      <c r="A103" s="28"/>
      <c r="B103" s="26"/>
      <c r="C103" s="6" t="s">
        <v>5</v>
      </c>
      <c r="D103" s="11">
        <f>D108+D113+D118+D128+D133+D138+D123+D143</f>
        <v>222689943.97999999</v>
      </c>
      <c r="E103" s="11">
        <f>E108+E113+E118+E128+E133+E138+E123+E143</f>
        <v>112973032.11000001</v>
      </c>
      <c r="F103" s="8">
        <f t="shared" si="5"/>
        <v>50.731088297433956</v>
      </c>
      <c r="G103" s="29"/>
    </row>
    <row r="104" spans="1:8" s="1" customFormat="1">
      <c r="A104" s="28"/>
      <c r="B104" s="26"/>
      <c r="C104" s="6" t="s">
        <v>6</v>
      </c>
      <c r="D104" s="11">
        <f>D109+D114+D119+D129+D134+D139+D144</f>
        <v>7892229.75</v>
      </c>
      <c r="E104" s="11">
        <f>E109+E114+E119+E129+E134+E139+E144</f>
        <v>2515024.15</v>
      </c>
      <c r="F104" s="8">
        <f>E109/D104*100</f>
        <v>27.894974801006018</v>
      </c>
      <c r="G104" s="29"/>
    </row>
    <row r="105" spans="1:8" s="1" customFormat="1">
      <c r="A105" s="28"/>
      <c r="B105" s="26"/>
      <c r="C105" s="6" t="s">
        <v>7</v>
      </c>
      <c r="D105" s="11">
        <f t="shared" ref="D105:E105" si="7">D110+D115+D120+D130+D135+D140</f>
        <v>2243147</v>
      </c>
      <c r="E105" s="11">
        <f t="shared" si="7"/>
        <v>1094194.52</v>
      </c>
      <c r="F105" s="8">
        <f t="shared" si="5"/>
        <v>48.779438886528617</v>
      </c>
      <c r="G105" s="29"/>
    </row>
    <row r="106" spans="1:8" s="1" customFormat="1">
      <c r="A106" s="28"/>
      <c r="B106" s="27"/>
      <c r="C106" s="14" t="s">
        <v>8</v>
      </c>
      <c r="D106" s="11">
        <f>D111+D116+D121+D131+D136+D141</f>
        <v>0</v>
      </c>
      <c r="E106" s="11">
        <f>E111+E116+E121+E131+E136+E141</f>
        <v>0</v>
      </c>
      <c r="F106" s="8">
        <v>0</v>
      </c>
      <c r="G106" s="29"/>
    </row>
    <row r="107" spans="1:8" s="1" customFormat="1" ht="15" customHeight="1">
      <c r="A107" s="28" t="s">
        <v>59</v>
      </c>
      <c r="B107" s="22" t="s">
        <v>35</v>
      </c>
      <c r="C107" s="9" t="s">
        <v>4</v>
      </c>
      <c r="D107" s="10">
        <f>D108+D109+D110+D111</f>
        <v>63220053.5</v>
      </c>
      <c r="E107" s="10">
        <f>E108+E109+E110+E111</f>
        <v>29433738.940000001</v>
      </c>
      <c r="F107" s="15">
        <f t="shared" si="5"/>
        <v>46.557598911237875</v>
      </c>
      <c r="G107" s="29" t="s">
        <v>78</v>
      </c>
    </row>
    <row r="108" spans="1:8" s="1" customFormat="1">
      <c r="A108" s="28"/>
      <c r="B108" s="23"/>
      <c r="C108" s="6" t="s">
        <v>5</v>
      </c>
      <c r="D108" s="11">
        <f>63220053.5-D109-D110</f>
        <v>54348165.399999999</v>
      </c>
      <c r="E108" s="11">
        <f>29433738.94-E109-E110</f>
        <v>26138008.920000002</v>
      </c>
      <c r="F108" s="8">
        <f t="shared" si="5"/>
        <v>48.093636146915827</v>
      </c>
      <c r="G108" s="29"/>
    </row>
    <row r="109" spans="1:8" s="1" customFormat="1">
      <c r="A109" s="28"/>
      <c r="B109" s="23"/>
      <c r="C109" s="6" t="s">
        <v>6</v>
      </c>
      <c r="D109" s="11">
        <f>29166+1886200+27300+240948+6000+1223550+2796154+419423.1</f>
        <v>6628741.0999999996</v>
      </c>
      <c r="E109" s="11">
        <f>348500+10368.41+112227.91+603160.31+1127278.87</f>
        <v>2201535.5</v>
      </c>
      <c r="F109" s="8">
        <f t="shared" si="5"/>
        <v>33.211969916882104</v>
      </c>
      <c r="G109" s="29"/>
      <c r="H109" s="13"/>
    </row>
    <row r="110" spans="1:8" s="1" customFormat="1">
      <c r="A110" s="28"/>
      <c r="B110" s="23"/>
      <c r="C110" s="6" t="s">
        <v>7</v>
      </c>
      <c r="D110" s="11">
        <f>2243147</f>
        <v>2243147</v>
      </c>
      <c r="E110" s="11">
        <f>1094194.52</f>
        <v>1094194.52</v>
      </c>
      <c r="F110" s="8">
        <f t="shared" si="5"/>
        <v>48.779438886528617</v>
      </c>
      <c r="G110" s="29"/>
    </row>
    <row r="111" spans="1:8" s="1" customFormat="1">
      <c r="A111" s="28"/>
      <c r="B111" s="24"/>
      <c r="C111" s="14" t="s">
        <v>8</v>
      </c>
      <c r="D111" s="11">
        <v>0</v>
      </c>
      <c r="E111" s="11">
        <v>0</v>
      </c>
      <c r="F111" s="8">
        <v>0</v>
      </c>
      <c r="G111" s="29"/>
    </row>
    <row r="112" spans="1:8" s="1" customFormat="1" ht="15" customHeight="1">
      <c r="A112" s="28" t="s">
        <v>60</v>
      </c>
      <c r="B112" s="22" t="s">
        <v>36</v>
      </c>
      <c r="C112" s="9" t="s">
        <v>4</v>
      </c>
      <c r="D112" s="10">
        <f>D113+D114+D115+D116</f>
        <v>35552764.840000004</v>
      </c>
      <c r="E112" s="10">
        <f>E113+E114+E115+E116</f>
        <v>16411911.59</v>
      </c>
      <c r="F112" s="15">
        <f t="shared" si="5"/>
        <v>46.162124560099329</v>
      </c>
      <c r="G112" s="29" t="s">
        <v>78</v>
      </c>
    </row>
    <row r="113" spans="1:7" s="1" customFormat="1">
      <c r="A113" s="28"/>
      <c r="B113" s="23"/>
      <c r="C113" s="6" t="s">
        <v>5</v>
      </c>
      <c r="D113" s="11">
        <v>35552764.840000004</v>
      </c>
      <c r="E113" s="11">
        <v>16411911.59</v>
      </c>
      <c r="F113" s="8">
        <f t="shared" si="5"/>
        <v>46.162124560099329</v>
      </c>
      <c r="G113" s="29"/>
    </row>
    <row r="114" spans="1:7" s="1" customFormat="1">
      <c r="A114" s="28"/>
      <c r="B114" s="23"/>
      <c r="C114" s="6" t="s">
        <v>6</v>
      </c>
      <c r="D114" s="11">
        <v>0</v>
      </c>
      <c r="E114" s="11">
        <v>0</v>
      </c>
      <c r="F114" s="8">
        <v>0</v>
      </c>
      <c r="G114" s="29"/>
    </row>
    <row r="115" spans="1:7" s="1" customFormat="1">
      <c r="A115" s="28"/>
      <c r="B115" s="23"/>
      <c r="C115" s="6" t="s">
        <v>7</v>
      </c>
      <c r="D115" s="11">
        <v>0</v>
      </c>
      <c r="E115" s="11">
        <v>0</v>
      </c>
      <c r="F115" s="8">
        <v>0</v>
      </c>
      <c r="G115" s="29"/>
    </row>
    <row r="116" spans="1:7" s="1" customFormat="1">
      <c r="A116" s="28"/>
      <c r="B116" s="24"/>
      <c r="C116" s="14" t="s">
        <v>8</v>
      </c>
      <c r="D116" s="11">
        <v>0</v>
      </c>
      <c r="E116" s="11">
        <v>0</v>
      </c>
      <c r="F116" s="8">
        <v>0</v>
      </c>
      <c r="G116" s="29"/>
    </row>
    <row r="117" spans="1:7" s="1" customFormat="1" ht="15" customHeight="1">
      <c r="A117" s="28" t="s">
        <v>61</v>
      </c>
      <c r="B117" s="22" t="s">
        <v>37</v>
      </c>
      <c r="C117" s="9" t="s">
        <v>4</v>
      </c>
      <c r="D117" s="10">
        <f>D118+D119+D120+D121</f>
        <v>46926039.630000003</v>
      </c>
      <c r="E117" s="10">
        <f>E118+E119+E120+E121</f>
        <v>21764346.82</v>
      </c>
      <c r="F117" s="15">
        <f t="shared" si="5"/>
        <v>46.380105782645181</v>
      </c>
      <c r="G117" s="29" t="s">
        <v>78</v>
      </c>
    </row>
    <row r="118" spans="1:7" s="1" customFormat="1">
      <c r="A118" s="28"/>
      <c r="B118" s="23"/>
      <c r="C118" s="6" t="s">
        <v>5</v>
      </c>
      <c r="D118" s="11">
        <v>46926039.630000003</v>
      </c>
      <c r="E118" s="11">
        <v>21764346.82</v>
      </c>
      <c r="F118" s="8">
        <f t="shared" si="5"/>
        <v>46.380105782645181</v>
      </c>
      <c r="G118" s="29"/>
    </row>
    <row r="119" spans="1:7" s="1" customFormat="1">
      <c r="A119" s="28"/>
      <c r="B119" s="23"/>
      <c r="C119" s="6" t="s">
        <v>6</v>
      </c>
      <c r="D119" s="11">
        <v>0</v>
      </c>
      <c r="E119" s="11">
        <v>0</v>
      </c>
      <c r="F119" s="8">
        <v>0</v>
      </c>
      <c r="G119" s="29"/>
    </row>
    <row r="120" spans="1:7" s="1" customFormat="1">
      <c r="A120" s="28"/>
      <c r="B120" s="23"/>
      <c r="C120" s="6" t="s">
        <v>7</v>
      </c>
      <c r="D120" s="11">
        <v>0</v>
      </c>
      <c r="E120" s="11">
        <v>0</v>
      </c>
      <c r="F120" s="8">
        <v>0</v>
      </c>
      <c r="G120" s="29"/>
    </row>
    <row r="121" spans="1:7" s="1" customFormat="1">
      <c r="A121" s="28"/>
      <c r="B121" s="24"/>
      <c r="C121" s="14" t="s">
        <v>8</v>
      </c>
      <c r="D121" s="11">
        <v>0</v>
      </c>
      <c r="E121" s="11">
        <v>0</v>
      </c>
      <c r="F121" s="8">
        <v>0</v>
      </c>
      <c r="G121" s="29"/>
    </row>
    <row r="122" spans="1:7" s="1" customFormat="1" ht="15" customHeight="1">
      <c r="A122" s="28" t="s">
        <v>62</v>
      </c>
      <c r="B122" s="22" t="s">
        <v>38</v>
      </c>
      <c r="C122" s="9" t="s">
        <v>4</v>
      </c>
      <c r="D122" s="10">
        <f>D123+D124+D125+D126</f>
        <v>19459162.949999999</v>
      </c>
      <c r="E122" s="10">
        <f>E123+E124+E125+E126</f>
        <v>18112215.600000001</v>
      </c>
      <c r="F122" s="15">
        <f t="shared" si="5"/>
        <v>93.078081757879531</v>
      </c>
      <c r="G122" s="29"/>
    </row>
    <row r="123" spans="1:7" s="1" customFormat="1">
      <c r="A123" s="28"/>
      <c r="B123" s="23"/>
      <c r="C123" s="6" t="s">
        <v>5</v>
      </c>
      <c r="D123" s="11">
        <v>19459162.949999999</v>
      </c>
      <c r="E123" s="11">
        <v>18112215.600000001</v>
      </c>
      <c r="F123" s="8">
        <f t="shared" si="5"/>
        <v>93.078081757879531</v>
      </c>
      <c r="G123" s="29"/>
    </row>
    <row r="124" spans="1:7" s="1" customFormat="1">
      <c r="A124" s="28"/>
      <c r="B124" s="23"/>
      <c r="C124" s="6" t="s">
        <v>6</v>
      </c>
      <c r="D124" s="11">
        <v>0</v>
      </c>
      <c r="E124" s="11">
        <v>0</v>
      </c>
      <c r="F124" s="8">
        <v>0</v>
      </c>
      <c r="G124" s="29"/>
    </row>
    <row r="125" spans="1:7" s="1" customFormat="1">
      <c r="A125" s="28"/>
      <c r="B125" s="23"/>
      <c r="C125" s="6" t="s">
        <v>7</v>
      </c>
      <c r="D125" s="11">
        <v>0</v>
      </c>
      <c r="E125" s="11">
        <v>0</v>
      </c>
      <c r="F125" s="8">
        <v>0</v>
      </c>
      <c r="G125" s="29"/>
    </row>
    <row r="126" spans="1:7" s="1" customFormat="1">
      <c r="A126" s="28"/>
      <c r="B126" s="24"/>
      <c r="C126" s="14" t="s">
        <v>8</v>
      </c>
      <c r="D126" s="11">
        <v>0</v>
      </c>
      <c r="E126" s="11">
        <v>0</v>
      </c>
      <c r="F126" s="8">
        <v>0</v>
      </c>
      <c r="G126" s="29"/>
    </row>
    <row r="127" spans="1:7" s="1" customFormat="1" ht="15" customHeight="1">
      <c r="A127" s="28" t="s">
        <v>63</v>
      </c>
      <c r="B127" s="22" t="s">
        <v>39</v>
      </c>
      <c r="C127" s="9" t="s">
        <v>4</v>
      </c>
      <c r="D127" s="10">
        <f>D128+D129+D130+D131</f>
        <v>9731457.6699999999</v>
      </c>
      <c r="E127" s="10">
        <f>E128+E129+E130+E131</f>
        <v>4830155.3099999996</v>
      </c>
      <c r="F127" s="15">
        <f t="shared" si="5"/>
        <v>49.634448135044906</v>
      </c>
      <c r="G127" s="29" t="s">
        <v>78</v>
      </c>
    </row>
    <row r="128" spans="1:7" s="1" customFormat="1">
      <c r="A128" s="28"/>
      <c r="B128" s="23"/>
      <c r="C128" s="6" t="s">
        <v>5</v>
      </c>
      <c r="D128" s="11">
        <v>9731457.6699999999</v>
      </c>
      <c r="E128" s="11">
        <v>4830155.3099999996</v>
      </c>
      <c r="F128" s="8">
        <f t="shared" si="5"/>
        <v>49.634448135044906</v>
      </c>
      <c r="G128" s="29"/>
    </row>
    <row r="129" spans="1:7" s="1" customFormat="1">
      <c r="A129" s="28"/>
      <c r="B129" s="23"/>
      <c r="C129" s="6" t="s">
        <v>6</v>
      </c>
      <c r="D129" s="11">
        <v>0</v>
      </c>
      <c r="E129" s="11">
        <v>0</v>
      </c>
      <c r="F129" s="8">
        <v>0</v>
      </c>
      <c r="G129" s="29"/>
    </row>
    <row r="130" spans="1:7" s="1" customFormat="1">
      <c r="A130" s="28"/>
      <c r="B130" s="23"/>
      <c r="C130" s="6" t="s">
        <v>7</v>
      </c>
      <c r="D130" s="11">
        <v>0</v>
      </c>
      <c r="E130" s="11">
        <v>0</v>
      </c>
      <c r="F130" s="8">
        <v>0</v>
      </c>
      <c r="G130" s="29"/>
    </row>
    <row r="131" spans="1:7" s="1" customFormat="1">
      <c r="A131" s="28"/>
      <c r="B131" s="24"/>
      <c r="C131" s="14" t="s">
        <v>8</v>
      </c>
      <c r="D131" s="11">
        <v>0</v>
      </c>
      <c r="E131" s="11">
        <v>0</v>
      </c>
      <c r="F131" s="8">
        <v>0</v>
      </c>
      <c r="G131" s="29"/>
    </row>
    <row r="132" spans="1:7" s="1" customFormat="1" ht="15" customHeight="1">
      <c r="A132" s="28" t="s">
        <v>63</v>
      </c>
      <c r="B132" s="22" t="s">
        <v>40</v>
      </c>
      <c r="C132" s="9" t="s">
        <v>4</v>
      </c>
      <c r="D132" s="10">
        <f>D133+D134+D135+D136</f>
        <v>20445311.210000001</v>
      </c>
      <c r="E132" s="10">
        <f>E133+E134+E135+E136</f>
        <v>10292683.539999999</v>
      </c>
      <c r="F132" s="15">
        <f t="shared" si="5"/>
        <v>50.34251342168735</v>
      </c>
      <c r="G132" s="29"/>
    </row>
    <row r="133" spans="1:7" s="1" customFormat="1">
      <c r="A133" s="28"/>
      <c r="B133" s="23"/>
      <c r="C133" s="6" t="s">
        <v>5</v>
      </c>
      <c r="D133" s="11">
        <v>20445311.210000001</v>
      </c>
      <c r="E133" s="11">
        <v>10292683.539999999</v>
      </c>
      <c r="F133" s="8">
        <f t="shared" si="5"/>
        <v>50.34251342168735</v>
      </c>
      <c r="G133" s="29"/>
    </row>
    <row r="134" spans="1:7" s="1" customFormat="1">
      <c r="A134" s="28"/>
      <c r="B134" s="23"/>
      <c r="C134" s="6" t="s">
        <v>6</v>
      </c>
      <c r="D134" s="11">
        <v>0</v>
      </c>
      <c r="E134" s="11">
        <v>0</v>
      </c>
      <c r="F134" s="8">
        <v>0</v>
      </c>
      <c r="G134" s="29"/>
    </row>
    <row r="135" spans="1:7" s="1" customFormat="1">
      <c r="A135" s="28"/>
      <c r="B135" s="23"/>
      <c r="C135" s="6" t="s">
        <v>7</v>
      </c>
      <c r="D135" s="11">
        <v>0</v>
      </c>
      <c r="E135" s="11">
        <v>0</v>
      </c>
      <c r="F135" s="8">
        <v>0</v>
      </c>
      <c r="G135" s="29"/>
    </row>
    <row r="136" spans="1:7" s="1" customFormat="1">
      <c r="A136" s="28"/>
      <c r="B136" s="24"/>
      <c r="C136" s="14" t="s">
        <v>8</v>
      </c>
      <c r="D136" s="11">
        <v>0</v>
      </c>
      <c r="E136" s="11">
        <v>0</v>
      </c>
      <c r="F136" s="8">
        <v>0</v>
      </c>
      <c r="G136" s="29"/>
    </row>
    <row r="137" spans="1:7" s="1" customFormat="1" ht="15" customHeight="1">
      <c r="A137" s="22" t="s">
        <v>64</v>
      </c>
      <c r="B137" s="28" t="s">
        <v>41</v>
      </c>
      <c r="C137" s="9" t="s">
        <v>4</v>
      </c>
      <c r="D137" s="10">
        <f>D138+D139+D140+D141</f>
        <v>36160542.880000003</v>
      </c>
      <c r="E137" s="10">
        <f>E138+E139+E140+E141</f>
        <v>15407210.93</v>
      </c>
      <c r="F137" s="15">
        <f t="shared" ref="F137:F176" si="8">E137/D137*100</f>
        <v>42.60779762386133</v>
      </c>
      <c r="G137" s="29" t="s">
        <v>78</v>
      </c>
    </row>
    <row r="138" spans="1:7" s="1" customFormat="1">
      <c r="A138" s="23"/>
      <c r="B138" s="28"/>
      <c r="C138" s="6" t="s">
        <v>5</v>
      </c>
      <c r="D138" s="11">
        <v>36160542.880000003</v>
      </c>
      <c r="E138" s="11">
        <v>15407210.93</v>
      </c>
      <c r="F138" s="8">
        <f t="shared" si="8"/>
        <v>42.60779762386133</v>
      </c>
      <c r="G138" s="29"/>
    </row>
    <row r="139" spans="1:7" s="1" customFormat="1">
      <c r="A139" s="23"/>
      <c r="B139" s="28"/>
      <c r="C139" s="6" t="s">
        <v>6</v>
      </c>
      <c r="D139" s="11">
        <v>0</v>
      </c>
      <c r="E139" s="11">
        <v>0</v>
      </c>
      <c r="F139" s="8">
        <v>0</v>
      </c>
      <c r="G139" s="29"/>
    </row>
    <row r="140" spans="1:7" s="1" customFormat="1">
      <c r="A140" s="23"/>
      <c r="B140" s="28"/>
      <c r="C140" s="6" t="s">
        <v>7</v>
      </c>
      <c r="D140" s="11">
        <v>0</v>
      </c>
      <c r="E140" s="11">
        <v>0</v>
      </c>
      <c r="F140" s="8">
        <v>0</v>
      </c>
      <c r="G140" s="29"/>
    </row>
    <row r="141" spans="1:7" s="1" customFormat="1">
      <c r="A141" s="24"/>
      <c r="B141" s="28"/>
      <c r="C141" s="14" t="s">
        <v>8</v>
      </c>
      <c r="D141" s="11">
        <v>0</v>
      </c>
      <c r="E141" s="11">
        <v>0</v>
      </c>
      <c r="F141" s="8">
        <v>0</v>
      </c>
      <c r="G141" s="29"/>
    </row>
    <row r="142" spans="1:7" s="1" customFormat="1">
      <c r="A142" s="20"/>
      <c r="B142" s="22" t="s">
        <v>77</v>
      </c>
      <c r="C142" s="9" t="s">
        <v>4</v>
      </c>
      <c r="D142" s="10">
        <f>D143+D144+D145+D146</f>
        <v>1329988.0499999998</v>
      </c>
      <c r="E142" s="10">
        <f>E143+E144+E145+E146</f>
        <v>329988.05000000005</v>
      </c>
      <c r="F142" s="15">
        <f t="shared" ref="F142:F144" si="9">E142/D142*100</f>
        <v>24.811354508034871</v>
      </c>
      <c r="G142" s="29" t="s">
        <v>78</v>
      </c>
    </row>
    <row r="143" spans="1:7" s="1" customFormat="1">
      <c r="A143" s="20"/>
      <c r="B143" s="23"/>
      <c r="C143" s="21" t="s">
        <v>5</v>
      </c>
      <c r="D143" s="11">
        <v>66499.399999999994</v>
      </c>
      <c r="E143" s="11">
        <v>16499.400000000001</v>
      </c>
      <c r="F143" s="8">
        <f t="shared" si="9"/>
        <v>24.811351681368556</v>
      </c>
      <c r="G143" s="29"/>
    </row>
    <row r="144" spans="1:7" s="1" customFormat="1">
      <c r="A144" s="20"/>
      <c r="B144" s="23"/>
      <c r="C144" s="21" t="s">
        <v>6</v>
      </c>
      <c r="D144" s="11">
        <v>1263488.6499999999</v>
      </c>
      <c r="E144" s="11">
        <v>313488.65000000002</v>
      </c>
      <c r="F144" s="8">
        <f t="shared" si="9"/>
        <v>24.811354656806774</v>
      </c>
      <c r="G144" s="29"/>
    </row>
    <row r="145" spans="1:7" s="1" customFormat="1">
      <c r="A145" s="20"/>
      <c r="B145" s="23"/>
      <c r="C145" s="21" t="s">
        <v>7</v>
      </c>
      <c r="D145" s="11">
        <v>0</v>
      </c>
      <c r="E145" s="11">
        <v>0</v>
      </c>
      <c r="F145" s="8">
        <v>0</v>
      </c>
      <c r="G145" s="29"/>
    </row>
    <row r="146" spans="1:7" s="1" customFormat="1">
      <c r="A146" s="20"/>
      <c r="B146" s="24"/>
      <c r="C146" s="21" t="s">
        <v>8</v>
      </c>
      <c r="D146" s="11">
        <v>0</v>
      </c>
      <c r="E146" s="11">
        <v>0</v>
      </c>
      <c r="F146" s="8">
        <v>0</v>
      </c>
      <c r="G146" s="29"/>
    </row>
    <row r="147" spans="1:7" s="1" customFormat="1" ht="12.75" customHeight="1">
      <c r="A147" s="22" t="s">
        <v>65</v>
      </c>
      <c r="B147" s="25" t="s">
        <v>42</v>
      </c>
      <c r="C147" s="9" t="s">
        <v>4</v>
      </c>
      <c r="D147" s="10">
        <f>D148+D149+D150+D151</f>
        <v>350940186.56</v>
      </c>
      <c r="E147" s="10">
        <f>E148+E149+E150+E151</f>
        <v>76581499.980000004</v>
      </c>
      <c r="F147" s="8">
        <f t="shared" si="8"/>
        <v>21.82180978777901</v>
      </c>
      <c r="G147" s="29" t="s">
        <v>78</v>
      </c>
    </row>
    <row r="148" spans="1:7" s="1" customFormat="1">
      <c r="A148" s="23"/>
      <c r="B148" s="26"/>
      <c r="C148" s="6" t="s">
        <v>5</v>
      </c>
      <c r="D148" s="11">
        <f>D153+D158+D163+D168</f>
        <v>153966498.31</v>
      </c>
      <c r="E148" s="11">
        <f>E153+E158+E163+E168</f>
        <v>66561833.590000004</v>
      </c>
      <c r="F148" s="8">
        <f t="shared" si="8"/>
        <v>43.231374565642675</v>
      </c>
      <c r="G148" s="29"/>
    </row>
    <row r="149" spans="1:7" s="1" customFormat="1">
      <c r="A149" s="23"/>
      <c r="B149" s="26"/>
      <c r="C149" s="6" t="s">
        <v>6</v>
      </c>
      <c r="D149" s="11">
        <f>D154+D159+D164+D169</f>
        <v>196973688.25</v>
      </c>
      <c r="E149" s="11">
        <f>E154+E159+E164+E169</f>
        <v>10019666.390000001</v>
      </c>
      <c r="F149" s="8">
        <f t="shared" si="8"/>
        <v>5.0868044757749518</v>
      </c>
      <c r="G149" s="29"/>
    </row>
    <row r="150" spans="1:7" s="1" customFormat="1" ht="18.75" customHeight="1">
      <c r="A150" s="23"/>
      <c r="B150" s="26"/>
      <c r="C150" s="6" t="s">
        <v>7</v>
      </c>
      <c r="D150" s="11">
        <f t="shared" ref="D150:E151" si="10">D155+D160+D165+D170</f>
        <v>0</v>
      </c>
      <c r="E150" s="11">
        <f t="shared" si="10"/>
        <v>0</v>
      </c>
      <c r="F150" s="8">
        <v>0</v>
      </c>
      <c r="G150" s="29"/>
    </row>
    <row r="151" spans="1:7" s="1" customFormat="1" ht="34.5" customHeight="1">
      <c r="A151" s="24"/>
      <c r="B151" s="27"/>
      <c r="C151" s="6" t="s">
        <v>8</v>
      </c>
      <c r="D151" s="11">
        <f t="shared" si="10"/>
        <v>0</v>
      </c>
      <c r="E151" s="11">
        <f t="shared" si="10"/>
        <v>0</v>
      </c>
      <c r="F151" s="8">
        <v>0</v>
      </c>
      <c r="G151" s="29"/>
    </row>
    <row r="152" spans="1:7" s="1" customFormat="1" ht="15" customHeight="1">
      <c r="A152" s="22" t="s">
        <v>66</v>
      </c>
      <c r="B152" s="22" t="s">
        <v>43</v>
      </c>
      <c r="C152" s="6" t="s">
        <v>4</v>
      </c>
      <c r="D152" s="10">
        <f>D153+D154+D155+D156</f>
        <v>297369787.15999997</v>
      </c>
      <c r="E152" s="10">
        <f>E153+E154+E155+E156</f>
        <v>50037282.700000003</v>
      </c>
      <c r="F152" s="15">
        <f t="shared" si="8"/>
        <v>16.826619535856686</v>
      </c>
      <c r="G152" s="29" t="s">
        <v>78</v>
      </c>
    </row>
    <row r="153" spans="1:7" s="1" customFormat="1">
      <c r="A153" s="23"/>
      <c r="B153" s="23"/>
      <c r="C153" s="6" t="s">
        <v>5</v>
      </c>
      <c r="D153" s="11">
        <v>100396098.91</v>
      </c>
      <c r="E153" s="11">
        <v>40017616.310000002</v>
      </c>
      <c r="F153" s="8">
        <f t="shared" si="8"/>
        <v>39.859732344653914</v>
      </c>
      <c r="G153" s="29"/>
    </row>
    <row r="154" spans="1:7" s="1" customFormat="1">
      <c r="A154" s="23"/>
      <c r="B154" s="23"/>
      <c r="C154" s="6" t="s">
        <v>6</v>
      </c>
      <c r="D154" s="11">
        <v>196973688.25</v>
      </c>
      <c r="E154" s="11">
        <v>10019666.390000001</v>
      </c>
      <c r="F154" s="8">
        <f t="shared" si="8"/>
        <v>5.0868044757749518</v>
      </c>
      <c r="G154" s="29"/>
    </row>
    <row r="155" spans="1:7" s="1" customFormat="1">
      <c r="A155" s="23"/>
      <c r="B155" s="23"/>
      <c r="C155" s="6" t="s">
        <v>7</v>
      </c>
      <c r="D155" s="11">
        <v>0</v>
      </c>
      <c r="E155" s="11">
        <v>0</v>
      </c>
      <c r="F155" s="8">
        <v>0</v>
      </c>
      <c r="G155" s="29"/>
    </row>
    <row r="156" spans="1:7" s="1" customFormat="1">
      <c r="A156" s="24"/>
      <c r="B156" s="24"/>
      <c r="C156" s="14" t="s">
        <v>8</v>
      </c>
      <c r="D156" s="11">
        <v>0</v>
      </c>
      <c r="E156" s="11">
        <v>0</v>
      </c>
      <c r="F156" s="8">
        <v>0</v>
      </c>
      <c r="G156" s="29"/>
    </row>
    <row r="157" spans="1:7" s="1" customFormat="1">
      <c r="A157" s="22" t="s">
        <v>67</v>
      </c>
      <c r="B157" s="22" t="s">
        <v>44</v>
      </c>
      <c r="C157" s="6" t="s">
        <v>4</v>
      </c>
      <c r="D157" s="10">
        <f>D158+D159+D160+D161</f>
        <v>32058383.350000001</v>
      </c>
      <c r="E157" s="10">
        <f>E158+E159+E160+E161</f>
        <v>16207805.98</v>
      </c>
      <c r="F157" s="15">
        <f t="shared" si="8"/>
        <v>50.557153188449846</v>
      </c>
      <c r="G157" s="37"/>
    </row>
    <row r="158" spans="1:7" s="1" customFormat="1">
      <c r="A158" s="23"/>
      <c r="B158" s="23"/>
      <c r="C158" s="6" t="s">
        <v>5</v>
      </c>
      <c r="D158" s="11">
        <v>32058383.350000001</v>
      </c>
      <c r="E158" s="11">
        <v>16207805.98</v>
      </c>
      <c r="F158" s="8">
        <f t="shared" si="8"/>
        <v>50.557153188449846</v>
      </c>
      <c r="G158" s="38"/>
    </row>
    <row r="159" spans="1:7" s="1" customFormat="1">
      <c r="A159" s="23"/>
      <c r="B159" s="23"/>
      <c r="C159" s="6" t="s">
        <v>6</v>
      </c>
      <c r="D159" s="11">
        <v>0</v>
      </c>
      <c r="E159" s="11">
        <v>0</v>
      </c>
      <c r="F159" s="8">
        <v>0</v>
      </c>
      <c r="G159" s="38"/>
    </row>
    <row r="160" spans="1:7" s="1" customFormat="1">
      <c r="A160" s="23"/>
      <c r="B160" s="23"/>
      <c r="C160" s="6" t="s">
        <v>7</v>
      </c>
      <c r="D160" s="11">
        <v>0</v>
      </c>
      <c r="E160" s="11">
        <v>0</v>
      </c>
      <c r="F160" s="8">
        <v>0</v>
      </c>
      <c r="G160" s="38"/>
    </row>
    <row r="161" spans="1:7" s="1" customFormat="1">
      <c r="A161" s="24"/>
      <c r="B161" s="24"/>
      <c r="C161" s="14" t="s">
        <v>8</v>
      </c>
      <c r="D161" s="11">
        <v>0</v>
      </c>
      <c r="E161" s="11">
        <v>0</v>
      </c>
      <c r="F161" s="8">
        <v>0</v>
      </c>
      <c r="G161" s="39"/>
    </row>
    <row r="162" spans="1:7" s="1" customFormat="1">
      <c r="A162" s="22" t="s">
        <v>68</v>
      </c>
      <c r="B162" s="22" t="s">
        <v>45</v>
      </c>
      <c r="C162" s="6" t="s">
        <v>4</v>
      </c>
      <c r="D162" s="11">
        <f>D163+D164+D165+D166</f>
        <v>0</v>
      </c>
      <c r="E162" s="11">
        <f>E163+E164+E165+E166</f>
        <v>0</v>
      </c>
      <c r="F162" s="8">
        <v>0</v>
      </c>
      <c r="G162" s="29"/>
    </row>
    <row r="163" spans="1:7" s="1" customFormat="1">
      <c r="A163" s="23"/>
      <c r="B163" s="23"/>
      <c r="C163" s="6" t="s">
        <v>5</v>
      </c>
      <c r="D163" s="11">
        <v>0</v>
      </c>
      <c r="E163" s="11">
        <v>0</v>
      </c>
      <c r="F163" s="8">
        <v>0</v>
      </c>
      <c r="G163" s="29"/>
    </row>
    <row r="164" spans="1:7" s="1" customFormat="1">
      <c r="A164" s="23"/>
      <c r="B164" s="23"/>
      <c r="C164" s="6" t="s">
        <v>6</v>
      </c>
      <c r="D164" s="11">
        <v>0</v>
      </c>
      <c r="E164" s="11">
        <v>0</v>
      </c>
      <c r="F164" s="8">
        <v>0</v>
      </c>
      <c r="G164" s="29"/>
    </row>
    <row r="165" spans="1:7" s="1" customFormat="1">
      <c r="A165" s="23"/>
      <c r="B165" s="23"/>
      <c r="C165" s="6" t="s">
        <v>7</v>
      </c>
      <c r="D165" s="11">
        <v>0</v>
      </c>
      <c r="E165" s="11">
        <v>0</v>
      </c>
      <c r="F165" s="8">
        <v>0</v>
      </c>
      <c r="G165" s="29"/>
    </row>
    <row r="166" spans="1:7" s="1" customFormat="1">
      <c r="A166" s="24"/>
      <c r="B166" s="24"/>
      <c r="C166" s="6" t="s">
        <v>8</v>
      </c>
      <c r="D166" s="11">
        <v>0</v>
      </c>
      <c r="E166" s="11">
        <v>0</v>
      </c>
      <c r="F166" s="8">
        <v>0</v>
      </c>
      <c r="G166" s="29"/>
    </row>
    <row r="167" spans="1:7" s="1" customFormat="1">
      <c r="A167" s="22" t="s">
        <v>69</v>
      </c>
      <c r="B167" s="22" t="s">
        <v>46</v>
      </c>
      <c r="C167" s="6" t="s">
        <v>4</v>
      </c>
      <c r="D167" s="10">
        <f>D168+D169+D170+D171</f>
        <v>21512016.050000001</v>
      </c>
      <c r="E167" s="10">
        <f>E168+E169+E170+E171</f>
        <v>10336411.300000001</v>
      </c>
      <c r="F167" s="15">
        <f t="shared" si="8"/>
        <v>48.049477445420557</v>
      </c>
      <c r="G167" s="29" t="s">
        <v>78</v>
      </c>
    </row>
    <row r="168" spans="1:7" s="1" customFormat="1">
      <c r="A168" s="23"/>
      <c r="B168" s="23"/>
      <c r="C168" s="6" t="s">
        <v>5</v>
      </c>
      <c r="D168" s="11">
        <v>21512016.050000001</v>
      </c>
      <c r="E168" s="11">
        <v>10336411.300000001</v>
      </c>
      <c r="F168" s="8">
        <f t="shared" si="8"/>
        <v>48.049477445420557</v>
      </c>
      <c r="G168" s="29"/>
    </row>
    <row r="169" spans="1:7" s="1" customFormat="1">
      <c r="A169" s="23"/>
      <c r="B169" s="23"/>
      <c r="C169" s="6" t="s">
        <v>6</v>
      </c>
      <c r="D169" s="11">
        <v>0</v>
      </c>
      <c r="E169" s="11">
        <v>0</v>
      </c>
      <c r="F169" s="8">
        <v>0</v>
      </c>
      <c r="G169" s="29"/>
    </row>
    <row r="170" spans="1:7" s="1" customFormat="1">
      <c r="A170" s="23"/>
      <c r="B170" s="23"/>
      <c r="C170" s="6" t="s">
        <v>7</v>
      </c>
      <c r="D170" s="11">
        <v>0</v>
      </c>
      <c r="E170" s="11">
        <v>0</v>
      </c>
      <c r="F170" s="8">
        <v>0</v>
      </c>
      <c r="G170" s="29"/>
    </row>
    <row r="171" spans="1:7" s="1" customFormat="1">
      <c r="A171" s="24"/>
      <c r="B171" s="24"/>
      <c r="C171" s="14" t="s">
        <v>8</v>
      </c>
      <c r="D171" s="11">
        <v>0</v>
      </c>
      <c r="E171" s="11">
        <v>0</v>
      </c>
      <c r="F171" s="8">
        <v>0</v>
      </c>
      <c r="G171" s="29"/>
    </row>
    <row r="172" spans="1:7" s="1" customFormat="1">
      <c r="A172" s="22"/>
      <c r="B172" s="25" t="s">
        <v>13</v>
      </c>
      <c r="C172" s="9" t="s">
        <v>4</v>
      </c>
      <c r="D172" s="10">
        <f>D173+D174+D175+D176</f>
        <v>3775147828.1500001</v>
      </c>
      <c r="E172" s="10">
        <f>E173+E174+E175+E176</f>
        <v>1784883769.21</v>
      </c>
      <c r="F172" s="15">
        <f t="shared" si="8"/>
        <v>47.279837782794246</v>
      </c>
      <c r="G172" s="37"/>
    </row>
    <row r="173" spans="1:7" s="1" customFormat="1">
      <c r="A173" s="23"/>
      <c r="B173" s="26"/>
      <c r="C173" s="9" t="s">
        <v>5</v>
      </c>
      <c r="D173" s="10">
        <f>D8+D48+D53+D73+D103+D148</f>
        <v>1738875568.5</v>
      </c>
      <c r="E173" s="10">
        <f>E8+E48+E53+E73+E103+E148</f>
        <v>873361586.91000021</v>
      </c>
      <c r="F173" s="15">
        <f t="shared" si="8"/>
        <v>50.225651721783926</v>
      </c>
      <c r="G173" s="38"/>
    </row>
    <row r="174" spans="1:7" s="1" customFormat="1">
      <c r="A174" s="23"/>
      <c r="B174" s="26"/>
      <c r="C174" s="9" t="s">
        <v>6</v>
      </c>
      <c r="D174" s="10">
        <f>D9+D49+D54+D74+D104+D149</f>
        <v>1798209626.23</v>
      </c>
      <c r="E174" s="10">
        <f>E9+E49+E54+E74+E109+E149+E144</f>
        <v>796317457.05999982</v>
      </c>
      <c r="F174" s="15">
        <f t="shared" si="8"/>
        <v>44.283905805214886</v>
      </c>
      <c r="G174" s="38"/>
    </row>
    <row r="175" spans="1:7" s="1" customFormat="1">
      <c r="A175" s="23"/>
      <c r="B175" s="26"/>
      <c r="C175" s="9" t="s">
        <v>7</v>
      </c>
      <c r="D175" s="10">
        <f>D10+D50+D55+D75+D105+D150</f>
        <v>117837654</v>
      </c>
      <c r="E175" s="10">
        <f>E10+E50+E55+E75+E105+E150</f>
        <v>49418260.480000004</v>
      </c>
      <c r="F175" s="15">
        <f t="shared" si="8"/>
        <v>41.937580053995312</v>
      </c>
      <c r="G175" s="38"/>
    </row>
    <row r="176" spans="1:7" s="1" customFormat="1">
      <c r="A176" s="24"/>
      <c r="B176" s="27"/>
      <c r="C176" s="9" t="s">
        <v>8</v>
      </c>
      <c r="D176" s="10">
        <f>D11+D51+D56+D76+D106+D151</f>
        <v>120224979.42</v>
      </c>
      <c r="E176" s="10">
        <f>E11+E51+E56+E76+E106+E151</f>
        <v>65786464.760000005</v>
      </c>
      <c r="F176" s="15">
        <f t="shared" si="8"/>
        <v>54.71946435538846</v>
      </c>
      <c r="G176" s="39"/>
    </row>
    <row r="177" spans="1:7">
      <c r="A177" s="2"/>
      <c r="B177" s="1"/>
      <c r="C177" s="3"/>
      <c r="D177" s="48"/>
      <c r="E177" s="48"/>
      <c r="F177" s="13"/>
      <c r="G177" s="1"/>
    </row>
    <row r="178" spans="1:7">
      <c r="A178" s="16"/>
      <c r="B178" s="16"/>
      <c r="C178" s="16"/>
      <c r="D178" s="17"/>
      <c r="E178" s="17"/>
      <c r="F178" s="16"/>
      <c r="G178" s="16"/>
    </row>
    <row r="179" spans="1:7">
      <c r="A179" s="18"/>
      <c r="B179" s="18"/>
      <c r="C179" s="18"/>
      <c r="D179" s="19"/>
      <c r="E179" s="19"/>
      <c r="F179" s="19"/>
      <c r="G179" s="18"/>
    </row>
    <row r="180" spans="1:7">
      <c r="A180" s="35"/>
      <c r="B180" s="35"/>
      <c r="C180" s="35"/>
      <c r="D180" s="35"/>
      <c r="E180" s="35"/>
      <c r="F180" s="35"/>
      <c r="G180" s="35"/>
    </row>
    <row r="181" spans="1:7" ht="42.75" customHeight="1">
      <c r="A181" s="33"/>
      <c r="B181" s="34"/>
      <c r="C181" s="34"/>
      <c r="D181" s="34"/>
      <c r="E181" s="34"/>
      <c r="F181" s="34"/>
      <c r="G181" s="34"/>
    </row>
    <row r="182" spans="1:7">
      <c r="A182" s="35"/>
      <c r="B182" s="35"/>
      <c r="C182" s="35"/>
      <c r="D182" s="35"/>
      <c r="E182" s="35"/>
      <c r="F182" s="35"/>
      <c r="G182" s="35"/>
    </row>
    <row r="183" spans="1:7" ht="27.75" customHeight="1">
      <c r="A183" s="36"/>
      <c r="B183" s="36"/>
      <c r="C183" s="36"/>
      <c r="D183" s="36"/>
      <c r="E183" s="36"/>
      <c r="F183" s="36"/>
      <c r="G183" s="36"/>
    </row>
  </sheetData>
  <mergeCells count="111">
    <mergeCell ref="G142:G146"/>
    <mergeCell ref="G137:G141"/>
    <mergeCell ref="A3:G3"/>
    <mergeCell ref="G147:G151"/>
    <mergeCell ref="G152:G156"/>
    <mergeCell ref="G157:G161"/>
    <mergeCell ref="G162:G166"/>
    <mergeCell ref="G167:G171"/>
    <mergeCell ref="G172:G176"/>
    <mergeCell ref="A180:G180"/>
    <mergeCell ref="A7:A11"/>
    <mergeCell ref="B7:B11"/>
    <mergeCell ref="G7:G11"/>
    <mergeCell ref="A5:A6"/>
    <mergeCell ref="B5:B6"/>
    <mergeCell ref="C5:E5"/>
    <mergeCell ref="F5:F6"/>
    <mergeCell ref="G5:G6"/>
    <mergeCell ref="B42:B46"/>
    <mergeCell ref="G42:G46"/>
    <mergeCell ref="A42:A46"/>
    <mergeCell ref="G47:G51"/>
    <mergeCell ref="A52:A56"/>
    <mergeCell ref="B52:B56"/>
    <mergeCell ref="G52:G56"/>
    <mergeCell ref="A181:G181"/>
    <mergeCell ref="A182:G182"/>
    <mergeCell ref="A183:G183"/>
    <mergeCell ref="G32:G36"/>
    <mergeCell ref="A37:A41"/>
    <mergeCell ref="B37:B41"/>
    <mergeCell ref="G132:G136"/>
    <mergeCell ref="G12:G16"/>
    <mergeCell ref="G37:G41"/>
    <mergeCell ref="A32:A36"/>
    <mergeCell ref="B32:B36"/>
    <mergeCell ref="A22:A26"/>
    <mergeCell ref="B22:B26"/>
    <mergeCell ref="G22:G26"/>
    <mergeCell ref="A27:A31"/>
    <mergeCell ref="B27:B31"/>
    <mergeCell ref="G27:G31"/>
    <mergeCell ref="B172:B176"/>
    <mergeCell ref="A172:A176"/>
    <mergeCell ref="A17:A21"/>
    <mergeCell ref="B17:B21"/>
    <mergeCell ref="G17:G21"/>
    <mergeCell ref="A12:A16"/>
    <mergeCell ref="B12:B16"/>
    <mergeCell ref="A47:A51"/>
    <mergeCell ref="G57:G61"/>
    <mergeCell ref="A62:A66"/>
    <mergeCell ref="B62:B66"/>
    <mergeCell ref="G62:G66"/>
    <mergeCell ref="A57:A61"/>
    <mergeCell ref="B57:B61"/>
    <mergeCell ref="G67:G71"/>
    <mergeCell ref="A72:A76"/>
    <mergeCell ref="B72:B76"/>
    <mergeCell ref="G72:G76"/>
    <mergeCell ref="A67:A71"/>
    <mergeCell ref="B67:B71"/>
    <mergeCell ref="G77:G81"/>
    <mergeCell ref="A82:A86"/>
    <mergeCell ref="B82:B86"/>
    <mergeCell ref="G82:G86"/>
    <mergeCell ref="A77:A81"/>
    <mergeCell ref="B77:B81"/>
    <mergeCell ref="G87:G91"/>
    <mergeCell ref="A92:A96"/>
    <mergeCell ref="B92:B96"/>
    <mergeCell ref="G92:G96"/>
    <mergeCell ref="A87:A91"/>
    <mergeCell ref="B87:B91"/>
    <mergeCell ref="G127:G131"/>
    <mergeCell ref="B47:B51"/>
    <mergeCell ref="B132:B136"/>
    <mergeCell ref="B137:B141"/>
    <mergeCell ref="A127:A131"/>
    <mergeCell ref="B127:B131"/>
    <mergeCell ref="G117:G121"/>
    <mergeCell ref="A122:A126"/>
    <mergeCell ref="B122:B126"/>
    <mergeCell ref="G122:G126"/>
    <mergeCell ref="A117:A121"/>
    <mergeCell ref="B117:B121"/>
    <mergeCell ref="G97:G101"/>
    <mergeCell ref="A102:A106"/>
    <mergeCell ref="B102:B106"/>
    <mergeCell ref="G102:G106"/>
    <mergeCell ref="A97:A101"/>
    <mergeCell ref="B97:B101"/>
    <mergeCell ref="G107:G111"/>
    <mergeCell ref="A112:A116"/>
    <mergeCell ref="B112:B116"/>
    <mergeCell ref="G112:G116"/>
    <mergeCell ref="A107:A111"/>
    <mergeCell ref="B107:B111"/>
    <mergeCell ref="B157:B161"/>
    <mergeCell ref="A157:A161"/>
    <mergeCell ref="B162:B166"/>
    <mergeCell ref="B167:B171"/>
    <mergeCell ref="A162:A166"/>
    <mergeCell ref="A167:A171"/>
    <mergeCell ref="B147:B151"/>
    <mergeCell ref="A132:A136"/>
    <mergeCell ref="A137:A141"/>
    <mergeCell ref="A147:A151"/>
    <mergeCell ref="B152:B156"/>
    <mergeCell ref="A152:A156"/>
    <mergeCell ref="B142:B146"/>
  </mergeCells>
  <pageMargins left="0.27" right="0.3" top="0.33" bottom="0.2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StarcevaSS</dc:creator>
  <cp:lastModifiedBy>StarcevaSS</cp:lastModifiedBy>
  <cp:lastPrinted>2021-07-06T12:14:00Z</cp:lastPrinted>
  <dcterms:created xsi:type="dcterms:W3CDTF">2021-07-06T11:37:08Z</dcterms:created>
  <dcterms:modified xsi:type="dcterms:W3CDTF">2022-08-19T08:58:57Z</dcterms:modified>
</cp:coreProperties>
</file>