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435" windowHeight="105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2"/>
  <c r="F43"/>
  <c r="F44"/>
  <c r="F45"/>
  <c r="F46"/>
  <c r="F47"/>
  <c r="F48"/>
  <c r="F49"/>
  <c r="F50"/>
  <c r="F52"/>
  <c r="F53"/>
  <c r="F54"/>
  <c r="F55"/>
  <c r="F56"/>
  <c r="F57"/>
  <c r="F58"/>
  <c r="F62"/>
  <c r="F63"/>
  <c r="F64"/>
  <c r="F66"/>
  <c r="F67"/>
  <c r="F68"/>
  <c r="F69"/>
  <c r="F70"/>
  <c r="F71"/>
  <c r="F72"/>
  <c r="F73"/>
  <c r="F74"/>
  <c r="F77"/>
  <c r="F78"/>
  <c r="F79"/>
  <c r="F82"/>
  <c r="F83"/>
  <c r="F84"/>
  <c r="F87"/>
  <c r="F88"/>
  <c r="F89"/>
  <c r="F92"/>
  <c r="F93"/>
  <c r="F97"/>
  <c r="F98"/>
  <c r="F102"/>
  <c r="F103"/>
  <c r="F104"/>
  <c r="F105"/>
  <c r="F107"/>
  <c r="F108"/>
  <c r="F109"/>
  <c r="F110"/>
  <c r="F112"/>
  <c r="F113"/>
  <c r="F117"/>
  <c r="F118"/>
  <c r="F122"/>
  <c r="F123"/>
  <c r="F127"/>
  <c r="F128"/>
  <c r="F132"/>
  <c r="F133"/>
  <c r="F137"/>
  <c r="F138"/>
  <c r="F142"/>
  <c r="F143"/>
  <c r="F144"/>
  <c r="F147"/>
  <c r="F148"/>
  <c r="F149"/>
  <c r="F152"/>
  <c r="F153"/>
  <c r="F162"/>
  <c r="F163"/>
  <c r="F167"/>
  <c r="F168"/>
  <c r="F169"/>
  <c r="F170"/>
  <c r="F171"/>
  <c r="D43" l="1"/>
  <c r="E109"/>
  <c r="E145"/>
  <c r="E146"/>
  <c r="D145"/>
  <c r="D146"/>
  <c r="D50"/>
  <c r="D44"/>
  <c r="E44" l="1"/>
  <c r="D30"/>
  <c r="E24"/>
  <c r="D68"/>
  <c r="D69"/>
  <c r="D63"/>
  <c r="E63"/>
  <c r="E64"/>
  <c r="D64"/>
  <c r="E148" l="1"/>
  <c r="E143" s="1"/>
  <c r="E149"/>
  <c r="E144" s="1"/>
  <c r="D149"/>
  <c r="D144" s="1"/>
  <c r="E108"/>
  <c r="E104"/>
  <c r="E110"/>
  <c r="D110"/>
  <c r="D109"/>
  <c r="D108" s="1"/>
  <c r="D103" s="1"/>
  <c r="D148" l="1"/>
  <c r="D143" s="1"/>
  <c r="E107"/>
  <c r="E103"/>
  <c r="E88"/>
  <c r="D88"/>
  <c r="E89"/>
  <c r="D89"/>
  <c r="E83"/>
  <c r="D83"/>
  <c r="E84"/>
  <c r="D84"/>
  <c r="D79"/>
  <c r="D78" s="1"/>
  <c r="D77" s="1"/>
  <c r="E74"/>
  <c r="E75"/>
  <c r="D56"/>
  <c r="D73" l="1"/>
  <c r="D74"/>
  <c r="E49"/>
  <c r="E48" s="1"/>
  <c r="D49" l="1"/>
  <c r="E43"/>
  <c r="E42" s="1"/>
  <c r="D45"/>
  <c r="D42" s="1"/>
  <c r="E38"/>
  <c r="E39"/>
  <c r="D39"/>
  <c r="D38" s="1"/>
  <c r="D35"/>
  <c r="D34"/>
  <c r="D33" s="1"/>
  <c r="E34"/>
  <c r="E33" s="1"/>
  <c r="D29"/>
  <c r="D28" s="1"/>
  <c r="E29"/>
  <c r="E28" s="1"/>
  <c r="E23"/>
  <c r="D24"/>
  <c r="D23" s="1"/>
  <c r="D22" s="1"/>
  <c r="E105"/>
  <c r="E106"/>
  <c r="D104"/>
  <c r="D105"/>
  <c r="D106"/>
  <c r="E76"/>
  <c r="E73"/>
  <c r="D75"/>
  <c r="D72" s="1"/>
  <c r="D76"/>
  <c r="E54"/>
  <c r="E55"/>
  <c r="E56"/>
  <c r="E53"/>
  <c r="D54"/>
  <c r="D55"/>
  <c r="D53"/>
  <c r="E10"/>
  <c r="E11"/>
  <c r="E171" s="1"/>
  <c r="D11"/>
  <c r="D171" s="1"/>
  <c r="E162"/>
  <c r="D162"/>
  <c r="E157"/>
  <c r="D157"/>
  <c r="E152"/>
  <c r="D152"/>
  <c r="E147"/>
  <c r="D147"/>
  <c r="E142"/>
  <c r="D142"/>
  <c r="E137"/>
  <c r="D137"/>
  <c r="E132"/>
  <c r="D132"/>
  <c r="E127"/>
  <c r="D127"/>
  <c r="E122"/>
  <c r="D122"/>
  <c r="E117"/>
  <c r="D117"/>
  <c r="E112"/>
  <c r="D112"/>
  <c r="D107"/>
  <c r="E97"/>
  <c r="D97"/>
  <c r="E92"/>
  <c r="D92"/>
  <c r="E87"/>
  <c r="D87"/>
  <c r="E82"/>
  <c r="D82"/>
  <c r="E77"/>
  <c r="E67"/>
  <c r="D67"/>
  <c r="E62"/>
  <c r="D62"/>
  <c r="E57"/>
  <c r="D57"/>
  <c r="E47"/>
  <c r="D27"/>
  <c r="E170" l="1"/>
  <c r="E102"/>
  <c r="D48"/>
  <c r="E72"/>
  <c r="D10"/>
  <c r="E37"/>
  <c r="E52"/>
  <c r="D52"/>
  <c r="D102"/>
  <c r="D170"/>
  <c r="D47"/>
  <c r="D8"/>
  <c r="D168" s="1"/>
  <c r="D37"/>
  <c r="D32"/>
  <c r="E32"/>
  <c r="E8"/>
  <c r="E168" s="1"/>
  <c r="E27"/>
  <c r="E22"/>
  <c r="E9"/>
  <c r="E169" s="1"/>
  <c r="D9"/>
  <c r="E167" l="1"/>
  <c r="E7"/>
  <c r="D7"/>
  <c r="D169"/>
  <c r="D167" l="1"/>
</calcChain>
</file>

<file path=xl/sharedStrings.xml><?xml version="1.0" encoding="utf-8"?>
<sst xmlns="http://schemas.openxmlformats.org/spreadsheetml/2006/main" count="249" uniqueCount="80">
  <si>
    <t xml:space="preserve"> № п/п</t>
  </si>
  <si>
    <t>Источ-ник</t>
  </si>
  <si>
    <t>Запланировано на отчетный год</t>
  </si>
  <si>
    <t>Фактическое исполнение**</t>
  </si>
  <si>
    <t>Всего</t>
  </si>
  <si>
    <t>МБ</t>
  </si>
  <si>
    <t>ОБ</t>
  </si>
  <si>
    <t>ФБ</t>
  </si>
  <si>
    <t>ВБС</t>
  </si>
  <si>
    <t>Всего Соисполнитель 1</t>
  </si>
  <si>
    <t>Всего Соисполнитель 2</t>
  </si>
  <si>
    <t>1.</t>
  </si>
  <si>
    <t>1.1.</t>
  </si>
  <si>
    <t>Всего по МП</t>
  </si>
  <si>
    <t>Муниципальная программа "Образование                               ЗАТО Александровск"</t>
  </si>
  <si>
    <t>1.2.</t>
  </si>
  <si>
    <t>Подпрограмма 1               "Дошкольное образование"</t>
  </si>
  <si>
    <t>Подпрограмма 2                      "Общее образование"</t>
  </si>
  <si>
    <t xml:space="preserve"> Подпрограмма 3 "Дополнительное образование"</t>
  </si>
  <si>
    <t>Подпрограмма 4                      "Управление в сфере образования"</t>
  </si>
  <si>
    <t xml:space="preserve"> Подпрограмма 5                           "Иные вопросы в сфере образования"</t>
  </si>
  <si>
    <t>1.3.</t>
  </si>
  <si>
    <t>1.4.</t>
  </si>
  <si>
    <t>1.5.</t>
  </si>
  <si>
    <t>Муниципальная программа "Культура, спорт и молодежная политика ЗАТО Александровск"</t>
  </si>
  <si>
    <t xml:space="preserve"> Подпрограмма 1 "Управление культурой, спортом и молодежной политикой"</t>
  </si>
  <si>
    <t xml:space="preserve"> Подпрограмма 2 "Молодежь и развитие физической культуры и спорта"</t>
  </si>
  <si>
    <t>Подпрограмма 3 "Культура"</t>
  </si>
  <si>
    <t>Муниципальная программа "Дорожная деятельность и комплексная безопасность ЗАТО Александровск"</t>
  </si>
  <si>
    <t>Подпрограмма 1 "Автомобильные дороги              ЗАТО Александровск"</t>
  </si>
  <si>
    <t>Подпрограмма 2 "Организация транспортного обслуживания населения на территории              ЗАТО Александровск"</t>
  </si>
  <si>
    <t xml:space="preserve"> Подпрограмма 3 "Общественная безопасность"</t>
  </si>
  <si>
    <t>Подпрограмма 4 "Защита от чрезвычайных ситуаций и гражданская оборона"</t>
  </si>
  <si>
    <t>Подпрограмма 5 "Мобилизационная подготовка в ЗАТО Александровск"</t>
  </si>
  <si>
    <t>Муниципальная программа "Муниципальное управление и гражданское общество                 ЗАТО Александровск"</t>
  </si>
  <si>
    <t>Подпрограмма 1 "Административное управление и контроль"</t>
  </si>
  <si>
    <t>Подпрограмма 2 "Централизация учетно-расчетных функций муниципальных организаций"</t>
  </si>
  <si>
    <t>Подпрограмма 3 "Обслуживание органов местного самоуправления"</t>
  </si>
  <si>
    <t xml:space="preserve"> Подпрограмма 4 "Многофункциональный центр"</t>
  </si>
  <si>
    <t>Подпрограмма 5 "Архивное дело"</t>
  </si>
  <si>
    <t>Подпрограмма 6 "Управление развитием информационного общества"</t>
  </si>
  <si>
    <t>Подпрограмма 7 "Управление муниципальными финансами"</t>
  </si>
  <si>
    <t>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</si>
  <si>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Подпрограмма 1 "Содержание и эффективное использование объектов жилищно-коммунальной инфраструктуры                                 ЗАТО Александровск"</t>
  </si>
  <si>
    <t>Подпрограмма 2 "Управление муниципальным имуществом ЗАТО Александровск"</t>
  </si>
  <si>
    <t>Подпрограмма 3 «Охрана окружающей среды ЗАТО Александровск»</t>
  </si>
  <si>
    <t>Подпрограмма 4 "Управление жилищно-коммунальным хозяйством и капитальным строительством объектов инфраструктуры ЗАТО Александровск"</t>
  </si>
  <si>
    <t>2.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</si>
  <si>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</si>
  <si>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</si>
  <si>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</si>
  <si>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</si>
  <si>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</si>
  <si>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</si>
  <si>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</si>
  <si>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</si>
  <si>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</si>
  <si>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</si>
  <si>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</si>
  <si>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</si>
  <si>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</si>
  <si>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</si>
  <si>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</si>
  <si>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</si>
  <si>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</si>
  <si>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</si>
  <si>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</si>
  <si>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</si>
  <si>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</si>
  <si>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</si>
  <si>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Муниципальная программа ЗАТО Александровск "Формирование современной городской среды на территории ЗАТО Александровск"                               на 2018 - 2023 годы</t>
  </si>
  <si>
    <t>Выполнение мероприятий запланировано на 2 полугодие 2021 года</t>
  </si>
  <si>
    <t>Объемы и источники финансирования (руб.коп.)</t>
  </si>
  <si>
    <t>Сводный отчет о ходе реализации муниципальных программ ЗАТО Александровск                                      на 2021-2025 годы за 6 месяцев 2021 года</t>
  </si>
  <si>
    <t>Работы заявительного характера, сезонный характер, заключенные контракты на стадии исполнения обязательств со стороны подрядчика.</t>
  </si>
  <si>
    <t>Услуги предоставляются под фактическую потребность</t>
  </si>
  <si>
    <t>Степень освоения средств</t>
  </si>
  <si>
    <t>Причины низкой степени освоения средств, невыполнения мероприятий</t>
  </si>
  <si>
    <t>Муниципальная программа, подпрограмма</t>
  </si>
  <si>
    <t>0.0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</si>
</sst>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120" zoomScaleNormal="120" workbookViewId="0">
      <selection activeCell="G7" sqref="G7:G11"/>
    </sheetView>
  </sheetViews>
  <sheetFormatPr defaultRowHeight="15"/>
  <cols>
    <col min="1" max="1" width="6.42578125" customWidth="1"/>
    <col min="2" max="2" width="22" customWidth="1"/>
    <col min="3" max="3" width="11.7109375" customWidth="1"/>
    <col min="4" max="4" width="15.28515625" customWidth="1"/>
    <col min="5" max="5" width="16" customWidth="1"/>
    <col min="6" max="6" width="12" customWidth="1"/>
    <col min="7" max="7" width="22.85546875" customWidth="1"/>
    <col min="8" max="8" width="14.42578125" bestFit="1" customWidth="1"/>
  </cols>
  <sheetData>
    <row r="1" spans="1:7" ht="15.75">
      <c r="A1" s="2"/>
      <c r="B1" s="1"/>
      <c r="C1" s="3"/>
      <c r="D1" s="1"/>
      <c r="E1" s="1"/>
      <c r="F1" s="1"/>
      <c r="G1" s="5"/>
    </row>
    <row r="2" spans="1:7">
      <c r="A2" s="2"/>
      <c r="B2" s="1"/>
      <c r="C2" s="3"/>
      <c r="D2" s="1"/>
      <c r="E2" s="1"/>
      <c r="F2" s="1"/>
      <c r="G2" s="1"/>
    </row>
    <row r="3" spans="1:7" ht="27.75" customHeight="1">
      <c r="A3" s="39" t="s">
        <v>73</v>
      </c>
      <c r="B3" s="39"/>
      <c r="C3" s="39"/>
      <c r="D3" s="39"/>
      <c r="E3" s="39"/>
      <c r="F3" s="39"/>
      <c r="G3" s="39"/>
    </row>
    <row r="4" spans="1:7">
      <c r="A4" s="2"/>
      <c r="B4" s="1"/>
      <c r="C4" s="3"/>
      <c r="D4" s="1"/>
      <c r="E4" s="1"/>
      <c r="F4" s="1"/>
      <c r="G4" s="1"/>
    </row>
    <row r="5" spans="1:7" ht="21.75" customHeight="1">
      <c r="A5" s="26" t="s">
        <v>0</v>
      </c>
      <c r="B5" s="27" t="s">
        <v>78</v>
      </c>
      <c r="C5" s="43" t="s">
        <v>72</v>
      </c>
      <c r="D5" s="44"/>
      <c r="E5" s="45"/>
      <c r="F5" s="27" t="s">
        <v>76</v>
      </c>
      <c r="G5" s="27" t="s">
        <v>77</v>
      </c>
    </row>
    <row r="6" spans="1:7" ht="22.5">
      <c r="A6" s="26"/>
      <c r="B6" s="27"/>
      <c r="C6" s="4" t="s">
        <v>1</v>
      </c>
      <c r="D6" s="4" t="s">
        <v>2</v>
      </c>
      <c r="E6" s="4" t="s">
        <v>3</v>
      </c>
      <c r="F6" s="27"/>
      <c r="G6" s="27"/>
    </row>
    <row r="7" spans="1:7">
      <c r="A7" s="26" t="s">
        <v>11</v>
      </c>
      <c r="B7" s="40" t="s">
        <v>14</v>
      </c>
      <c r="C7" s="9" t="s">
        <v>4</v>
      </c>
      <c r="D7" s="10">
        <f>D8+D9+D10+D11</f>
        <v>2108541043.2</v>
      </c>
      <c r="E7" s="10">
        <f>E8+E9+E10+E11</f>
        <v>1139708330.5799999</v>
      </c>
      <c r="F7" s="8">
        <f>E7/D7*100</f>
        <v>54.051987000942425</v>
      </c>
      <c r="G7" s="27"/>
    </row>
    <row r="8" spans="1:7">
      <c r="A8" s="26"/>
      <c r="B8" s="41"/>
      <c r="C8" s="4" t="s">
        <v>5</v>
      </c>
      <c r="D8" s="11">
        <f>D23+D28+D33+D38+D43</f>
        <v>812914304.74999988</v>
      </c>
      <c r="E8" s="11">
        <f>E23+E28+E33+E38+E43</f>
        <v>449672999.82000005</v>
      </c>
      <c r="F8" s="8">
        <f t="shared" ref="F8:F71" si="0">E8/D8*100</f>
        <v>55.316162748334285</v>
      </c>
      <c r="G8" s="27"/>
    </row>
    <row r="9" spans="1:7">
      <c r="A9" s="26"/>
      <c r="B9" s="41"/>
      <c r="C9" s="4" t="s">
        <v>6</v>
      </c>
      <c r="D9" s="11">
        <f>D24+D29+D34+D39+D44</f>
        <v>1067184320.5900002</v>
      </c>
      <c r="E9" s="11">
        <f t="shared" ref="E9:E11" si="1">E24+E29+E34+E39+E44</f>
        <v>578207791.41999996</v>
      </c>
      <c r="F9" s="8">
        <f t="shared" si="0"/>
        <v>54.180686528484024</v>
      </c>
      <c r="G9" s="27"/>
    </row>
    <row r="10" spans="1:7">
      <c r="A10" s="26"/>
      <c r="B10" s="41"/>
      <c r="C10" s="4" t="s">
        <v>7</v>
      </c>
      <c r="D10" s="11">
        <f t="shared" ref="D10:D11" si="2">D25+D30+D35+D40+D45</f>
        <v>94351100.859999999</v>
      </c>
      <c r="E10" s="11">
        <f t="shared" si="1"/>
        <v>43588476.060000002</v>
      </c>
      <c r="F10" s="8">
        <f t="shared" si="0"/>
        <v>46.198163733857683</v>
      </c>
      <c r="G10" s="27"/>
    </row>
    <row r="11" spans="1:7">
      <c r="A11" s="26"/>
      <c r="B11" s="42"/>
      <c r="C11" s="4" t="s">
        <v>8</v>
      </c>
      <c r="D11" s="11">
        <f t="shared" si="2"/>
        <v>134091317</v>
      </c>
      <c r="E11" s="11">
        <f t="shared" si="1"/>
        <v>68239063.280000001</v>
      </c>
      <c r="F11" s="8">
        <f t="shared" si="0"/>
        <v>50.889994077692592</v>
      </c>
      <c r="G11" s="27"/>
    </row>
    <row r="12" spans="1:7" ht="15" hidden="1" customHeight="1">
      <c r="A12" s="26"/>
      <c r="B12" s="38" t="s">
        <v>9</v>
      </c>
      <c r="C12" s="4" t="s">
        <v>4</v>
      </c>
      <c r="D12" s="12"/>
      <c r="E12" s="12"/>
      <c r="F12" s="8" t="e">
        <f t="shared" si="0"/>
        <v>#DIV/0!</v>
      </c>
      <c r="G12" s="27"/>
    </row>
    <row r="13" spans="1:7" ht="15" hidden="1" customHeight="1">
      <c r="A13" s="26"/>
      <c r="B13" s="38"/>
      <c r="C13" s="4" t="s">
        <v>5</v>
      </c>
      <c r="D13" s="12"/>
      <c r="E13" s="12"/>
      <c r="F13" s="8" t="e">
        <f t="shared" si="0"/>
        <v>#DIV/0!</v>
      </c>
      <c r="G13" s="27"/>
    </row>
    <row r="14" spans="1:7" ht="15" hidden="1" customHeight="1">
      <c r="A14" s="26"/>
      <c r="B14" s="38"/>
      <c r="C14" s="4" t="s">
        <v>6</v>
      </c>
      <c r="D14" s="12"/>
      <c r="E14" s="12"/>
      <c r="F14" s="8" t="e">
        <f t="shared" si="0"/>
        <v>#DIV/0!</v>
      </c>
      <c r="G14" s="27"/>
    </row>
    <row r="15" spans="1:7" ht="15" hidden="1" customHeight="1">
      <c r="A15" s="26"/>
      <c r="B15" s="38"/>
      <c r="C15" s="4" t="s">
        <v>7</v>
      </c>
      <c r="D15" s="12"/>
      <c r="E15" s="12"/>
      <c r="F15" s="8" t="e">
        <f t="shared" si="0"/>
        <v>#DIV/0!</v>
      </c>
      <c r="G15" s="27"/>
    </row>
    <row r="16" spans="1:7" ht="15" hidden="1" customHeight="1">
      <c r="A16" s="26"/>
      <c r="B16" s="38"/>
      <c r="C16" s="4" t="s">
        <v>8</v>
      </c>
      <c r="D16" s="12"/>
      <c r="E16" s="12"/>
      <c r="F16" s="8" t="e">
        <f t="shared" si="0"/>
        <v>#DIV/0!</v>
      </c>
      <c r="G16" s="27"/>
    </row>
    <row r="17" spans="1:7" ht="15" hidden="1" customHeight="1">
      <c r="A17" s="26"/>
      <c r="B17" s="38" t="s">
        <v>10</v>
      </c>
      <c r="C17" s="4" t="s">
        <v>4</v>
      </c>
      <c r="D17" s="12"/>
      <c r="E17" s="12"/>
      <c r="F17" s="8" t="e">
        <f t="shared" si="0"/>
        <v>#DIV/0!</v>
      </c>
      <c r="G17" s="27"/>
    </row>
    <row r="18" spans="1:7" ht="15" hidden="1" customHeight="1">
      <c r="A18" s="26"/>
      <c r="B18" s="38"/>
      <c r="C18" s="4" t="s">
        <v>5</v>
      </c>
      <c r="D18" s="12"/>
      <c r="E18" s="12"/>
      <c r="F18" s="8" t="e">
        <f t="shared" si="0"/>
        <v>#DIV/0!</v>
      </c>
      <c r="G18" s="27"/>
    </row>
    <row r="19" spans="1:7" ht="15" hidden="1" customHeight="1">
      <c r="A19" s="26"/>
      <c r="B19" s="38"/>
      <c r="C19" s="4" t="s">
        <v>6</v>
      </c>
      <c r="D19" s="12"/>
      <c r="E19" s="12"/>
      <c r="F19" s="8" t="e">
        <f t="shared" si="0"/>
        <v>#DIV/0!</v>
      </c>
      <c r="G19" s="27"/>
    </row>
    <row r="20" spans="1:7" ht="15" hidden="1" customHeight="1">
      <c r="A20" s="26"/>
      <c r="B20" s="38"/>
      <c r="C20" s="4" t="s">
        <v>7</v>
      </c>
      <c r="D20" s="12"/>
      <c r="E20" s="12"/>
      <c r="F20" s="8" t="e">
        <f t="shared" si="0"/>
        <v>#DIV/0!</v>
      </c>
      <c r="G20" s="27"/>
    </row>
    <row r="21" spans="1:7" ht="15" hidden="1" customHeight="1">
      <c r="A21" s="26"/>
      <c r="B21" s="38"/>
      <c r="C21" s="4" t="s">
        <v>8</v>
      </c>
      <c r="D21" s="12"/>
      <c r="E21" s="12"/>
      <c r="F21" s="8" t="e">
        <f t="shared" si="0"/>
        <v>#DIV/0!</v>
      </c>
      <c r="G21" s="27"/>
    </row>
    <row r="22" spans="1:7" ht="15" customHeight="1">
      <c r="A22" s="26" t="s">
        <v>12</v>
      </c>
      <c r="B22" s="35" t="s">
        <v>16</v>
      </c>
      <c r="C22" s="9" t="s">
        <v>4</v>
      </c>
      <c r="D22" s="10">
        <f>D23+D24+D25+D26</f>
        <v>781936284.14999998</v>
      </c>
      <c r="E22" s="10">
        <f>E23+E24+E25+E26</f>
        <v>434062456.25999999</v>
      </c>
      <c r="F22" s="15">
        <f t="shared" si="0"/>
        <v>55.511230909542128</v>
      </c>
      <c r="G22" s="27"/>
    </row>
    <row r="23" spans="1:7">
      <c r="A23" s="26"/>
      <c r="B23" s="36"/>
      <c r="C23" s="4" t="s">
        <v>5</v>
      </c>
      <c r="D23" s="11">
        <f>717870726.15-D24</f>
        <v>252308039.09999996</v>
      </c>
      <c r="E23" s="11">
        <f>398107367.04-E24</f>
        <v>136722469.64000002</v>
      </c>
      <c r="F23" s="8">
        <f t="shared" si="0"/>
        <v>54.188709217390937</v>
      </c>
      <c r="G23" s="27"/>
    </row>
    <row r="24" spans="1:7">
      <c r="A24" s="26"/>
      <c r="B24" s="36"/>
      <c r="C24" s="4" t="s">
        <v>6</v>
      </c>
      <c r="D24" s="11">
        <f>13906667.05+430952120+505000+20198900</f>
        <v>465562687.05000001</v>
      </c>
      <c r="E24" s="11">
        <f>6918388.21+245482986+124612.23+8858910.96</f>
        <v>261384897.40000001</v>
      </c>
      <c r="F24" s="8">
        <f t="shared" si="0"/>
        <v>56.143867339593747</v>
      </c>
      <c r="G24" s="27"/>
    </row>
    <row r="25" spans="1:7">
      <c r="A25" s="26"/>
      <c r="B25" s="36"/>
      <c r="C25" s="4" t="s">
        <v>7</v>
      </c>
      <c r="D25" s="11">
        <v>0</v>
      </c>
      <c r="E25" s="11">
        <v>0</v>
      </c>
      <c r="F25" s="8">
        <v>0</v>
      </c>
      <c r="G25" s="27"/>
    </row>
    <row r="26" spans="1:7">
      <c r="A26" s="26"/>
      <c r="B26" s="37"/>
      <c r="C26" s="4" t="s">
        <v>8</v>
      </c>
      <c r="D26" s="11">
        <v>64065558</v>
      </c>
      <c r="E26" s="11">
        <v>35955089.219999999</v>
      </c>
      <c r="F26" s="8">
        <f t="shared" si="0"/>
        <v>56.122338339736302</v>
      </c>
      <c r="G26" s="27"/>
    </row>
    <row r="27" spans="1:7" ht="15" customHeight="1">
      <c r="A27" s="26" t="s">
        <v>15</v>
      </c>
      <c r="B27" s="20" t="s">
        <v>17</v>
      </c>
      <c r="C27" s="9" t="s">
        <v>4</v>
      </c>
      <c r="D27" s="10">
        <f>D28+D29+D30+D31</f>
        <v>667369311.25</v>
      </c>
      <c r="E27" s="10">
        <f>E28+E29+E30+E31</f>
        <v>353384601.75</v>
      </c>
      <c r="F27" s="15">
        <f t="shared" si="0"/>
        <v>52.951880734237164</v>
      </c>
      <c r="G27" s="27"/>
    </row>
    <row r="28" spans="1:7">
      <c r="A28" s="26"/>
      <c r="B28" s="21"/>
      <c r="C28" s="4" t="s">
        <v>5</v>
      </c>
      <c r="D28" s="11">
        <f>665519311.25-D29-D30</f>
        <v>112346966.06</v>
      </c>
      <c r="E28" s="11">
        <f>352036009.47-E29-E30</f>
        <v>51167433.480000041</v>
      </c>
      <c r="F28" s="8">
        <f t="shared" si="0"/>
        <v>45.544116832379409</v>
      </c>
      <c r="G28" s="27"/>
    </row>
    <row r="29" spans="1:7">
      <c r="A29" s="26"/>
      <c r="B29" s="21"/>
      <c r="C29" s="4" t="s">
        <v>6</v>
      </c>
      <c r="D29" s="11">
        <f>569225.19+1835820+1713600+472834680+4114410+9197870</f>
        <v>490265605.19</v>
      </c>
      <c r="E29" s="11">
        <f>284612+1235851.33+737439.98+271066268.53+540715.05</f>
        <v>273864886.88999999</v>
      </c>
      <c r="F29" s="8">
        <f t="shared" si="0"/>
        <v>55.860513972597573</v>
      </c>
      <c r="G29" s="27"/>
    </row>
    <row r="30" spans="1:7">
      <c r="A30" s="26"/>
      <c r="B30" s="21"/>
      <c r="C30" s="4" t="s">
        <v>7</v>
      </c>
      <c r="D30" s="11">
        <f>40388040+22518700</f>
        <v>62906740</v>
      </c>
      <c r="E30" s="11">
        <v>27003689.100000001</v>
      </c>
      <c r="F30" s="8">
        <f t="shared" si="0"/>
        <v>42.926543483257916</v>
      </c>
      <c r="G30" s="27"/>
    </row>
    <row r="31" spans="1:7">
      <c r="A31" s="26"/>
      <c r="B31" s="22"/>
      <c r="C31" s="4" t="s">
        <v>8</v>
      </c>
      <c r="D31" s="11">
        <v>1850000</v>
      </c>
      <c r="E31" s="11">
        <v>1348592.28</v>
      </c>
      <c r="F31" s="8">
        <f t="shared" si="0"/>
        <v>72.896879999999996</v>
      </c>
      <c r="G31" s="27"/>
    </row>
    <row r="32" spans="1:7" ht="15" customHeight="1">
      <c r="A32" s="26" t="s">
        <v>21</v>
      </c>
      <c r="B32" s="20" t="s">
        <v>18</v>
      </c>
      <c r="C32" s="9" t="s">
        <v>4</v>
      </c>
      <c r="D32" s="10">
        <f>D33+D34+D35+D36</f>
        <v>389549096.33999997</v>
      </c>
      <c r="E32" s="10">
        <f>E33+E34+E35+E36</f>
        <v>224363901.02000001</v>
      </c>
      <c r="F32" s="15">
        <f t="shared" si="0"/>
        <v>57.595795530783192</v>
      </c>
      <c r="G32" s="27"/>
    </row>
    <row r="33" spans="1:7">
      <c r="A33" s="26"/>
      <c r="B33" s="21"/>
      <c r="C33" s="4" t="s">
        <v>5</v>
      </c>
      <c r="D33" s="11">
        <f>362771807.34-D34-D35</f>
        <v>326888055.01999998</v>
      </c>
      <c r="E33" s="11">
        <f>207660535.8-E34-E35</f>
        <v>196200213.83000001</v>
      </c>
      <c r="F33" s="8">
        <f t="shared" si="0"/>
        <v>60.020612811317285</v>
      </c>
      <c r="G33" s="27"/>
    </row>
    <row r="34" spans="1:7">
      <c r="A34" s="26"/>
      <c r="B34" s="21"/>
      <c r="C34" s="4" t="s">
        <v>6</v>
      </c>
      <c r="D34" s="11">
        <f>19010978.86+3863306.45+6495041.15</f>
        <v>29369326.460000001</v>
      </c>
      <c r="E34" s="11">
        <f>9528668.72+1931653.25</f>
        <v>11460321.970000001</v>
      </c>
      <c r="F34" s="8">
        <f t="shared" si="0"/>
        <v>39.02139868821493</v>
      </c>
      <c r="G34" s="27"/>
    </row>
    <row r="35" spans="1:7">
      <c r="A35" s="26"/>
      <c r="B35" s="21"/>
      <c r="C35" s="4" t="s">
        <v>7</v>
      </c>
      <c r="D35" s="11">
        <f>6514425.86</f>
        <v>6514425.8600000003</v>
      </c>
      <c r="E35" s="11">
        <v>0</v>
      </c>
      <c r="F35" s="8">
        <f t="shared" si="0"/>
        <v>0</v>
      </c>
      <c r="G35" s="27"/>
    </row>
    <row r="36" spans="1:7" ht="15.75" customHeight="1">
      <c r="A36" s="26"/>
      <c r="B36" s="22"/>
      <c r="C36" s="4" t="s">
        <v>8</v>
      </c>
      <c r="D36" s="11">
        <v>26777289</v>
      </c>
      <c r="E36" s="11">
        <v>16703365.220000001</v>
      </c>
      <c r="F36" s="8">
        <f t="shared" si="0"/>
        <v>62.378851047990715</v>
      </c>
      <c r="G36" s="27"/>
    </row>
    <row r="37" spans="1:7" ht="15" customHeight="1">
      <c r="A37" s="26" t="s">
        <v>22</v>
      </c>
      <c r="B37" s="20" t="s">
        <v>19</v>
      </c>
      <c r="C37" s="9" t="s">
        <v>4</v>
      </c>
      <c r="D37" s="10">
        <f>D38+D39+D40+D41</f>
        <v>64819520.340000004</v>
      </c>
      <c r="E37" s="10">
        <f>E38+E39+E40+E41</f>
        <v>28582350.379999999</v>
      </c>
      <c r="F37" s="15">
        <f t="shared" si="0"/>
        <v>44.095282146606515</v>
      </c>
      <c r="G37" s="27" t="s">
        <v>71</v>
      </c>
    </row>
    <row r="38" spans="1:7">
      <c r="A38" s="26"/>
      <c r="B38" s="21"/>
      <c r="C38" s="4" t="s">
        <v>5</v>
      </c>
      <c r="D38" s="11">
        <f>64819520.34-D39-D40</f>
        <v>19028854.400000006</v>
      </c>
      <c r="E38" s="11">
        <f>28582350.38-E39-E40</f>
        <v>8900652.2599999979</v>
      </c>
      <c r="F38" s="15">
        <f t="shared" si="0"/>
        <v>46.7745039869557</v>
      </c>
      <c r="G38" s="27"/>
    </row>
    <row r="39" spans="1:7">
      <c r="A39" s="26"/>
      <c r="B39" s="21"/>
      <c r="C39" s="4" t="s">
        <v>6</v>
      </c>
      <c r="D39" s="11">
        <f>1635100+22000+85565.94+305000+35532300+692700+7518000</f>
        <v>45790665.939999998</v>
      </c>
      <c r="E39" s="11">
        <f>510611.42+5500+88500+15195387.14+176515.56+3705184</f>
        <v>19681698.120000001</v>
      </c>
      <c r="F39" s="8">
        <f t="shared" si="0"/>
        <v>42.981899729934355</v>
      </c>
      <c r="G39" s="27"/>
    </row>
    <row r="40" spans="1:7">
      <c r="A40" s="26"/>
      <c r="B40" s="21"/>
      <c r="C40" s="4" t="s">
        <v>7</v>
      </c>
      <c r="D40" s="11">
        <v>0</v>
      </c>
      <c r="E40" s="11">
        <v>0</v>
      </c>
      <c r="F40" s="8" t="s">
        <v>79</v>
      </c>
      <c r="G40" s="27"/>
    </row>
    <row r="41" spans="1:7">
      <c r="A41" s="26"/>
      <c r="B41" s="22"/>
      <c r="C41" s="4" t="s">
        <v>8</v>
      </c>
      <c r="D41" s="11">
        <v>0</v>
      </c>
      <c r="E41" s="11">
        <v>0</v>
      </c>
      <c r="F41" s="8">
        <v>0</v>
      </c>
      <c r="G41" s="27"/>
    </row>
    <row r="42" spans="1:7" s="1" customFormat="1" ht="15" customHeight="1">
      <c r="A42" s="26" t="s">
        <v>23</v>
      </c>
      <c r="B42" s="20" t="s">
        <v>20</v>
      </c>
      <c r="C42" s="6" t="s">
        <v>4</v>
      </c>
      <c r="D42" s="11">
        <f>D43+D44+D45+D46</f>
        <v>204866831.12</v>
      </c>
      <c r="E42" s="11">
        <f>E43+E44+E45+E46</f>
        <v>99315021.169999987</v>
      </c>
      <c r="F42" s="8">
        <f t="shared" si="0"/>
        <v>48.477843205290064</v>
      </c>
      <c r="G42" s="27"/>
    </row>
    <row r="43" spans="1:7" s="1" customFormat="1">
      <c r="A43" s="26"/>
      <c r="B43" s="21"/>
      <c r="C43" s="6" t="s">
        <v>5</v>
      </c>
      <c r="D43" s="11">
        <f>163468361.12-D44-D45</f>
        <v>102342390.17</v>
      </c>
      <c r="E43" s="11">
        <f>85083004.61-E44-E45</f>
        <v>56682230.609999992</v>
      </c>
      <c r="F43" s="8">
        <f t="shared" si="0"/>
        <v>55.38490015314833</v>
      </c>
      <c r="G43" s="27"/>
    </row>
    <row r="44" spans="1:7" s="1" customFormat="1">
      <c r="A44" s="26"/>
      <c r="B44" s="21"/>
      <c r="C44" s="6" t="s">
        <v>6</v>
      </c>
      <c r="D44" s="11">
        <f>30933.72+1975500+1122952.23+4457400+15165700+3260900+10182650</f>
        <v>36196035.950000003</v>
      </c>
      <c r="E44" s="11">
        <f>15467.24+968268.42+573241.75+1468950+6515834.05+2274225.58</f>
        <v>11815987.040000001</v>
      </c>
      <c r="F44" s="8">
        <f t="shared" si="0"/>
        <v>32.644422876367493</v>
      </c>
      <c r="G44" s="27"/>
    </row>
    <row r="45" spans="1:7" s="1" customFormat="1">
      <c r="A45" s="26"/>
      <c r="B45" s="21"/>
      <c r="C45" s="6" t="s">
        <v>7</v>
      </c>
      <c r="D45" s="11">
        <f>24929935</f>
        <v>24929935</v>
      </c>
      <c r="E45" s="11">
        <v>16584786.960000001</v>
      </c>
      <c r="F45" s="8">
        <f t="shared" si="0"/>
        <v>66.525592465443665</v>
      </c>
      <c r="G45" s="27"/>
    </row>
    <row r="46" spans="1:7" s="1" customFormat="1">
      <c r="A46" s="26"/>
      <c r="B46" s="22"/>
      <c r="C46" s="6" t="s">
        <v>8</v>
      </c>
      <c r="D46" s="11">
        <v>41398470</v>
      </c>
      <c r="E46" s="11">
        <v>14232016.560000001</v>
      </c>
      <c r="F46" s="8">
        <f t="shared" si="0"/>
        <v>34.378122090019268</v>
      </c>
      <c r="G46" s="27"/>
    </row>
    <row r="47" spans="1:7" s="1" customFormat="1" ht="15" customHeight="1">
      <c r="A47" s="26" t="s">
        <v>47</v>
      </c>
      <c r="B47" s="28" t="s">
        <v>70</v>
      </c>
      <c r="C47" s="9" t="s">
        <v>4</v>
      </c>
      <c r="D47" s="10">
        <f>D48+D49+D50+D51</f>
        <v>320247037.63999999</v>
      </c>
      <c r="E47" s="10">
        <f>E48+E49+E50+E51</f>
        <v>37192902.350000001</v>
      </c>
      <c r="F47" s="8">
        <f t="shared" si="0"/>
        <v>11.613816203917471</v>
      </c>
      <c r="G47" s="27" t="s">
        <v>71</v>
      </c>
    </row>
    <row r="48" spans="1:7" s="1" customFormat="1">
      <c r="A48" s="26"/>
      <c r="B48" s="29"/>
      <c r="C48" s="6" t="s">
        <v>5</v>
      </c>
      <c r="D48" s="11">
        <f>320247037.64-D49-D50</f>
        <v>55633886.299999982</v>
      </c>
      <c r="E48" s="11">
        <f>37192902.35-E49</f>
        <v>16602389.289999999</v>
      </c>
      <c r="F48" s="8">
        <f t="shared" si="0"/>
        <v>29.84222457599552</v>
      </c>
      <c r="G48" s="27"/>
    </row>
    <row r="49" spans="1:7" s="1" customFormat="1">
      <c r="A49" s="26"/>
      <c r="B49" s="29"/>
      <c r="C49" s="6" t="s">
        <v>6</v>
      </c>
      <c r="D49" s="11">
        <f>3432900+23305560+1461361.14+62210000+16042630.2+58160700</f>
        <v>164613151.34</v>
      </c>
      <c r="E49" s="11">
        <f>2962912.1+15377819.13+2249781.83</f>
        <v>20590513.060000002</v>
      </c>
      <c r="F49" s="8">
        <f t="shared" si="0"/>
        <v>12.508425294326184</v>
      </c>
      <c r="G49" s="27"/>
    </row>
    <row r="50" spans="1:7" s="1" customFormat="1">
      <c r="A50" s="26"/>
      <c r="B50" s="29"/>
      <c r="C50" s="6" t="s">
        <v>7</v>
      </c>
      <c r="D50" s="11">
        <f>100000000</f>
        <v>100000000</v>
      </c>
      <c r="E50" s="11">
        <v>0</v>
      </c>
      <c r="F50" s="8">
        <f t="shared" si="0"/>
        <v>0</v>
      </c>
      <c r="G50" s="27"/>
    </row>
    <row r="51" spans="1:7" s="1" customFormat="1">
      <c r="A51" s="26"/>
      <c r="B51" s="30"/>
      <c r="C51" s="6" t="s">
        <v>8</v>
      </c>
      <c r="D51" s="11">
        <v>0</v>
      </c>
      <c r="E51" s="11">
        <v>0</v>
      </c>
      <c r="F51" s="8">
        <v>0</v>
      </c>
      <c r="G51" s="27"/>
    </row>
    <row r="52" spans="1:7" s="1" customFormat="1" ht="15" customHeight="1">
      <c r="A52" s="26" t="s">
        <v>48</v>
      </c>
      <c r="B52" s="23" t="s">
        <v>24</v>
      </c>
      <c r="C52" s="9" t="s">
        <v>4</v>
      </c>
      <c r="D52" s="10">
        <f>D53+D54+D55+D56</f>
        <v>289075631.58999997</v>
      </c>
      <c r="E52" s="10">
        <f>E53+E54+E55+E56</f>
        <v>143273204.89000002</v>
      </c>
      <c r="F52" s="8">
        <f t="shared" si="0"/>
        <v>49.562532857562488</v>
      </c>
      <c r="G52" s="27"/>
    </row>
    <row r="53" spans="1:7" s="1" customFormat="1">
      <c r="A53" s="26"/>
      <c r="B53" s="24"/>
      <c r="C53" s="6" t="s">
        <v>5</v>
      </c>
      <c r="D53" s="11">
        <f>D58+D63+D68</f>
        <v>206037833.08999997</v>
      </c>
      <c r="E53" s="11">
        <f t="shared" ref="E53" si="3">E58+E63+E68</f>
        <v>108394085.87</v>
      </c>
      <c r="F53" s="8">
        <f t="shared" si="0"/>
        <v>52.608826371539287</v>
      </c>
      <c r="G53" s="27"/>
    </row>
    <row r="54" spans="1:7" s="1" customFormat="1">
      <c r="A54" s="26"/>
      <c r="B54" s="24"/>
      <c r="C54" s="6" t="s">
        <v>6</v>
      </c>
      <c r="D54" s="11">
        <f t="shared" ref="D54:E56" si="4">D59+D64+D69</f>
        <v>66755118.5</v>
      </c>
      <c r="E54" s="11">
        <f t="shared" si="4"/>
        <v>27503102.739999998</v>
      </c>
      <c r="F54" s="8">
        <f t="shared" si="0"/>
        <v>41.199990889088149</v>
      </c>
      <c r="G54" s="27"/>
    </row>
    <row r="55" spans="1:7" s="1" customFormat="1">
      <c r="A55" s="26"/>
      <c r="B55" s="24"/>
      <c r="C55" s="6" t="s">
        <v>7</v>
      </c>
      <c r="D55" s="11">
        <f t="shared" si="4"/>
        <v>8456700</v>
      </c>
      <c r="E55" s="11">
        <f t="shared" si="4"/>
        <v>3392354.05</v>
      </c>
      <c r="F55" s="8">
        <f t="shared" si="0"/>
        <v>40.114395095013414</v>
      </c>
      <c r="G55" s="27"/>
    </row>
    <row r="56" spans="1:7" s="1" customFormat="1">
      <c r="A56" s="26"/>
      <c r="B56" s="25"/>
      <c r="C56" s="6" t="s">
        <v>8</v>
      </c>
      <c r="D56" s="11">
        <f>D61+D66+D71</f>
        <v>7825980</v>
      </c>
      <c r="E56" s="11">
        <f t="shared" si="4"/>
        <v>3983662.23</v>
      </c>
      <c r="F56" s="8">
        <f t="shared" si="0"/>
        <v>50.903046391634021</v>
      </c>
      <c r="G56" s="27"/>
    </row>
    <row r="57" spans="1:7" s="1" customFormat="1" ht="15" customHeight="1">
      <c r="A57" s="26" t="s">
        <v>49</v>
      </c>
      <c r="B57" s="20" t="s">
        <v>25</v>
      </c>
      <c r="C57" s="9" t="s">
        <v>4</v>
      </c>
      <c r="D57" s="10">
        <f>D58+D59+D60+D61</f>
        <v>6592031.1100000003</v>
      </c>
      <c r="E57" s="10">
        <f>E58+E59+E60+E61</f>
        <v>2774596.4</v>
      </c>
      <c r="F57" s="15">
        <f t="shared" si="0"/>
        <v>42.090159371229056</v>
      </c>
      <c r="G57" s="27" t="s">
        <v>71</v>
      </c>
    </row>
    <row r="58" spans="1:7" s="1" customFormat="1">
      <c r="A58" s="26"/>
      <c r="B58" s="21"/>
      <c r="C58" s="6" t="s">
        <v>5</v>
      </c>
      <c r="D58" s="11">
        <v>6592031.1100000003</v>
      </c>
      <c r="E58" s="11">
        <v>2774596.4</v>
      </c>
      <c r="F58" s="8">
        <f t="shared" si="0"/>
        <v>42.090159371229056</v>
      </c>
      <c r="G58" s="27"/>
    </row>
    <row r="59" spans="1:7" s="1" customFormat="1">
      <c r="A59" s="26"/>
      <c r="B59" s="21"/>
      <c r="C59" s="6" t="s">
        <v>6</v>
      </c>
      <c r="D59" s="11">
        <v>0</v>
      </c>
      <c r="E59" s="11">
        <v>0</v>
      </c>
      <c r="F59" s="8">
        <v>0</v>
      </c>
      <c r="G59" s="27"/>
    </row>
    <row r="60" spans="1:7" s="1" customFormat="1">
      <c r="A60" s="26"/>
      <c r="B60" s="21"/>
      <c r="C60" s="6" t="s">
        <v>7</v>
      </c>
      <c r="D60" s="11">
        <v>0</v>
      </c>
      <c r="E60" s="11">
        <v>0</v>
      </c>
      <c r="F60" s="8">
        <v>0</v>
      </c>
      <c r="G60" s="27"/>
    </row>
    <row r="61" spans="1:7" s="1" customFormat="1">
      <c r="A61" s="26"/>
      <c r="B61" s="22"/>
      <c r="C61" s="7" t="s">
        <v>8</v>
      </c>
      <c r="D61" s="11">
        <v>0</v>
      </c>
      <c r="E61" s="11">
        <v>0</v>
      </c>
      <c r="F61" s="8">
        <v>0</v>
      </c>
      <c r="G61" s="27"/>
    </row>
    <row r="62" spans="1:7" s="1" customFormat="1" ht="15" customHeight="1">
      <c r="A62" s="26" t="s">
        <v>50</v>
      </c>
      <c r="B62" s="20" t="s">
        <v>26</v>
      </c>
      <c r="C62" s="9" t="s">
        <v>4</v>
      </c>
      <c r="D62" s="10">
        <f>D63+D64+D65+D66</f>
        <v>52579927.560000002</v>
      </c>
      <c r="E62" s="10">
        <f>E63+E64+E65+E66</f>
        <v>18928677.41</v>
      </c>
      <c r="F62" s="15">
        <f t="shared" si="0"/>
        <v>35.999816447826234</v>
      </c>
      <c r="G62" s="27" t="s">
        <v>71</v>
      </c>
    </row>
    <row r="63" spans="1:7" s="1" customFormat="1">
      <c r="A63" s="26"/>
      <c r="B63" s="21"/>
      <c r="C63" s="6" t="s">
        <v>5</v>
      </c>
      <c r="D63" s="11">
        <f>52499927.56-D64-D65</f>
        <v>23728704.560000002</v>
      </c>
      <c r="E63" s="11">
        <f>18901334.49-E64-E65</f>
        <v>11584242.969999999</v>
      </c>
      <c r="F63" s="8">
        <f t="shared" si="0"/>
        <v>48.819533913907001</v>
      </c>
      <c r="G63" s="27"/>
    </row>
    <row r="64" spans="1:7" s="1" customFormat="1">
      <c r="A64" s="26"/>
      <c r="B64" s="21"/>
      <c r="C64" s="6" t="s">
        <v>6</v>
      </c>
      <c r="D64" s="11">
        <f>918300+25000000+604523</f>
        <v>26522823</v>
      </c>
      <c r="E64" s="11">
        <f>7014830+302261.52</f>
        <v>7317091.5199999996</v>
      </c>
      <c r="F64" s="8">
        <f t="shared" si="0"/>
        <v>27.587906159159601</v>
      </c>
      <c r="G64" s="27"/>
    </row>
    <row r="65" spans="1:8" s="1" customFormat="1">
      <c r="A65" s="26"/>
      <c r="B65" s="21"/>
      <c r="C65" s="6" t="s">
        <v>7</v>
      </c>
      <c r="D65" s="11">
        <v>2248400</v>
      </c>
      <c r="E65" s="11">
        <v>0</v>
      </c>
      <c r="F65" s="8">
        <v>0</v>
      </c>
      <c r="G65" s="27"/>
    </row>
    <row r="66" spans="1:8" s="1" customFormat="1">
      <c r="A66" s="26"/>
      <c r="B66" s="22"/>
      <c r="C66" s="7" t="s">
        <v>8</v>
      </c>
      <c r="D66" s="11">
        <v>80000</v>
      </c>
      <c r="E66" s="11">
        <v>27342.92</v>
      </c>
      <c r="F66" s="8">
        <f t="shared" si="0"/>
        <v>34.178649999999998</v>
      </c>
      <c r="G66" s="27"/>
    </row>
    <row r="67" spans="1:8" s="1" customFormat="1" ht="15" customHeight="1">
      <c r="A67" s="26" t="s">
        <v>51</v>
      </c>
      <c r="B67" s="20" t="s">
        <v>27</v>
      </c>
      <c r="C67" s="6" t="s">
        <v>4</v>
      </c>
      <c r="D67" s="11">
        <f>D68+D69+D70+D71</f>
        <v>229903672.91999999</v>
      </c>
      <c r="E67" s="11">
        <f>E68+E69+E70+E71</f>
        <v>121569931.08</v>
      </c>
      <c r="F67" s="8">
        <f t="shared" si="0"/>
        <v>52.878638055644686</v>
      </c>
      <c r="G67" s="27"/>
    </row>
    <row r="68" spans="1:8" s="1" customFormat="1">
      <c r="A68" s="26"/>
      <c r="B68" s="21"/>
      <c r="C68" s="6" t="s">
        <v>5</v>
      </c>
      <c r="D68" s="11">
        <f>222157692.92-D69-D70</f>
        <v>175717097.41999999</v>
      </c>
      <c r="E68" s="11">
        <v>94035246.5</v>
      </c>
      <c r="F68" s="8">
        <f t="shared" si="0"/>
        <v>53.515137616481582</v>
      </c>
      <c r="G68" s="27"/>
    </row>
    <row r="69" spans="1:8" s="1" customFormat="1">
      <c r="A69" s="26"/>
      <c r="B69" s="21"/>
      <c r="C69" s="6" t="s">
        <v>6</v>
      </c>
      <c r="D69" s="11">
        <f>23743390.74+374505+9552703.87+186695+3728850.89+2535800+110350</f>
        <v>40232295.5</v>
      </c>
      <c r="E69" s="11">
        <v>20186011.219999999</v>
      </c>
      <c r="F69" s="8">
        <f t="shared" si="0"/>
        <v>50.173650220877896</v>
      </c>
      <c r="G69" s="27"/>
    </row>
    <row r="70" spans="1:8" s="1" customFormat="1">
      <c r="A70" s="26"/>
      <c r="B70" s="21"/>
      <c r="C70" s="6" t="s">
        <v>7</v>
      </c>
      <c r="D70" s="11">
        <v>6208300</v>
      </c>
      <c r="E70" s="11">
        <v>3392354.05</v>
      </c>
      <c r="F70" s="8">
        <f t="shared" si="0"/>
        <v>54.64223781067281</v>
      </c>
      <c r="G70" s="27"/>
    </row>
    <row r="71" spans="1:8" s="1" customFormat="1">
      <c r="A71" s="26"/>
      <c r="B71" s="22"/>
      <c r="C71" s="6" t="s">
        <v>8</v>
      </c>
      <c r="D71" s="11">
        <v>7745980</v>
      </c>
      <c r="E71" s="11">
        <v>3956319.31</v>
      </c>
      <c r="F71" s="8">
        <f t="shared" si="0"/>
        <v>51.075774918086545</v>
      </c>
      <c r="G71" s="27"/>
    </row>
    <row r="72" spans="1:8" s="1" customFormat="1" ht="15" customHeight="1">
      <c r="A72" s="26" t="s">
        <v>52</v>
      </c>
      <c r="B72" s="23" t="s">
        <v>28</v>
      </c>
      <c r="C72" s="9" t="s">
        <v>4</v>
      </c>
      <c r="D72" s="10">
        <f>D73+D74+D75+D76</f>
        <v>241432263.11000001</v>
      </c>
      <c r="E72" s="10">
        <f>E73+E74+E75+E76</f>
        <v>112445255.40000001</v>
      </c>
      <c r="F72" s="8">
        <f t="shared" ref="F72:F133" si="5">E72/D72*100</f>
        <v>46.574245691748466</v>
      </c>
      <c r="G72" s="27"/>
    </row>
    <row r="73" spans="1:8" s="1" customFormat="1">
      <c r="A73" s="26"/>
      <c r="B73" s="24"/>
      <c r="C73" s="6" t="s">
        <v>5</v>
      </c>
      <c r="D73" s="11">
        <f>D78+D83+D88+D93+D98</f>
        <v>176958131.08000001</v>
      </c>
      <c r="E73" s="11">
        <f>E78+E83+E88+E93+E98</f>
        <v>106711024.38000001</v>
      </c>
      <c r="F73" s="8">
        <f t="shared" si="5"/>
        <v>60.302978862134125</v>
      </c>
      <c r="G73" s="27"/>
      <c r="H73" s="13"/>
    </row>
    <row r="74" spans="1:8" s="1" customFormat="1">
      <c r="A74" s="26"/>
      <c r="B74" s="24"/>
      <c r="C74" s="6" t="s">
        <v>6</v>
      </c>
      <c r="D74" s="11">
        <f>D79+D84+D89+D94+D99</f>
        <v>64474132.030000001</v>
      </c>
      <c r="E74" s="11">
        <f>E79+E84+E89+E94+E99</f>
        <v>5734231.0199999996</v>
      </c>
      <c r="F74" s="8">
        <f t="shared" si="5"/>
        <v>8.8938475625105671</v>
      </c>
      <c r="G74" s="27"/>
    </row>
    <row r="75" spans="1:8" s="1" customFormat="1">
      <c r="A75" s="26"/>
      <c r="B75" s="24"/>
      <c r="C75" s="6" t="s">
        <v>7</v>
      </c>
      <c r="D75" s="11">
        <f t="shared" ref="D75:E76" si="6">D80+D85+D90+D95+D100</f>
        <v>0</v>
      </c>
      <c r="E75" s="11">
        <f>E80+E85+E90+E95+E100</f>
        <v>0</v>
      </c>
      <c r="F75" s="8">
        <v>0</v>
      </c>
      <c r="G75" s="27"/>
    </row>
    <row r="76" spans="1:8" s="1" customFormat="1">
      <c r="A76" s="26"/>
      <c r="B76" s="25"/>
      <c r="C76" s="6" t="s">
        <v>8</v>
      </c>
      <c r="D76" s="11">
        <f t="shared" si="6"/>
        <v>0</v>
      </c>
      <c r="E76" s="11">
        <f t="shared" si="6"/>
        <v>0</v>
      </c>
      <c r="F76" s="8">
        <v>0</v>
      </c>
      <c r="G76" s="27"/>
    </row>
    <row r="77" spans="1:8" s="1" customFormat="1" ht="15" customHeight="1">
      <c r="A77" s="26" t="s">
        <v>53</v>
      </c>
      <c r="B77" s="20" t="s">
        <v>29</v>
      </c>
      <c r="C77" s="9" t="s">
        <v>4</v>
      </c>
      <c r="D77" s="10">
        <f>D78+D79+D80+D81</f>
        <v>157794817.30000001</v>
      </c>
      <c r="E77" s="10">
        <f>E78+E79+E80+E81</f>
        <v>58043614.310000002</v>
      </c>
      <c r="F77" s="15">
        <f t="shared" si="5"/>
        <v>36.784233666969747</v>
      </c>
      <c r="G77" s="27" t="s">
        <v>74</v>
      </c>
    </row>
    <row r="78" spans="1:8" s="1" customFormat="1">
      <c r="A78" s="26"/>
      <c r="B78" s="21"/>
      <c r="C78" s="6" t="s">
        <v>5</v>
      </c>
      <c r="D78" s="11">
        <f>157794817.3-D79</f>
        <v>104908377.69000001</v>
      </c>
      <c r="E78" s="11">
        <v>58043614.310000002</v>
      </c>
      <c r="F78" s="8">
        <f t="shared" si="5"/>
        <v>55.327911448136703</v>
      </c>
      <c r="G78" s="27"/>
    </row>
    <row r="79" spans="1:8" s="1" customFormat="1">
      <c r="A79" s="26"/>
      <c r="B79" s="21"/>
      <c r="C79" s="6" t="s">
        <v>6</v>
      </c>
      <c r="D79" s="11">
        <f>52886439.61</f>
        <v>52886439.609999999</v>
      </c>
      <c r="E79" s="11">
        <v>0</v>
      </c>
      <c r="F79" s="8">
        <f t="shared" si="5"/>
        <v>0</v>
      </c>
      <c r="G79" s="27"/>
    </row>
    <row r="80" spans="1:8" s="1" customFormat="1">
      <c r="A80" s="26"/>
      <c r="B80" s="21"/>
      <c r="C80" s="6" t="s">
        <v>7</v>
      </c>
      <c r="D80" s="11">
        <v>0</v>
      </c>
      <c r="E80" s="11">
        <v>0</v>
      </c>
      <c r="F80" s="8">
        <v>0</v>
      </c>
      <c r="G80" s="27"/>
      <c r="H80" s="13"/>
    </row>
    <row r="81" spans="1:7" s="1" customFormat="1">
      <c r="A81" s="26"/>
      <c r="B81" s="22"/>
      <c r="C81" s="6" t="s">
        <v>8</v>
      </c>
      <c r="D81" s="11">
        <v>0</v>
      </c>
      <c r="E81" s="11">
        <v>0</v>
      </c>
      <c r="F81" s="8">
        <v>0</v>
      </c>
      <c r="G81" s="27"/>
    </row>
    <row r="82" spans="1:7" s="1" customFormat="1" ht="15" customHeight="1">
      <c r="A82" s="26" t="s">
        <v>54</v>
      </c>
      <c r="B82" s="20" t="s">
        <v>30</v>
      </c>
      <c r="C82" s="9" t="s">
        <v>4</v>
      </c>
      <c r="D82" s="10">
        <f>D83+D84+D85+D86</f>
        <v>31281472.370000005</v>
      </c>
      <c r="E82" s="10">
        <f>E83+E84+E85+E86</f>
        <v>31036846.890000001</v>
      </c>
      <c r="F82" s="15">
        <f t="shared" si="5"/>
        <v>99.217986042643545</v>
      </c>
      <c r="G82" s="27"/>
    </row>
    <row r="83" spans="1:7" s="1" customFormat="1">
      <c r="A83" s="26"/>
      <c r="B83" s="21"/>
      <c r="C83" s="6" t="s">
        <v>5</v>
      </c>
      <c r="D83" s="11">
        <f>31281472.37-D84</f>
        <v>26311697.950000003</v>
      </c>
      <c r="E83" s="11">
        <f>31036846.89-E84</f>
        <v>26310178.370000001</v>
      </c>
      <c r="F83" s="8">
        <f t="shared" si="5"/>
        <v>99.99422469806818</v>
      </c>
      <c r="G83" s="27"/>
    </row>
    <row r="84" spans="1:7" s="1" customFormat="1">
      <c r="A84" s="26"/>
      <c r="B84" s="21"/>
      <c r="C84" s="6" t="s">
        <v>6</v>
      </c>
      <c r="D84" s="11">
        <f>4531606.52+438167.9</f>
        <v>4969774.42</v>
      </c>
      <c r="E84" s="11">
        <f>4531606.52+195062</f>
        <v>4726668.5199999996</v>
      </c>
      <c r="F84" s="8">
        <f t="shared" si="5"/>
        <v>95.108311173608556</v>
      </c>
      <c r="G84" s="27"/>
    </row>
    <row r="85" spans="1:7" s="1" customFormat="1">
      <c r="A85" s="26"/>
      <c r="B85" s="21"/>
      <c r="C85" s="6" t="s">
        <v>7</v>
      </c>
      <c r="D85" s="11">
        <v>0</v>
      </c>
      <c r="E85" s="11">
        <v>0</v>
      </c>
      <c r="F85" s="8">
        <v>0</v>
      </c>
      <c r="G85" s="27"/>
    </row>
    <row r="86" spans="1:7" s="1" customFormat="1">
      <c r="A86" s="26"/>
      <c r="B86" s="22"/>
      <c r="C86" s="6" t="s">
        <v>8</v>
      </c>
      <c r="D86" s="11">
        <v>0</v>
      </c>
      <c r="E86" s="11">
        <v>0</v>
      </c>
      <c r="F86" s="8">
        <v>0</v>
      </c>
      <c r="G86" s="27"/>
    </row>
    <row r="87" spans="1:7" s="1" customFormat="1" ht="15" customHeight="1">
      <c r="A87" s="26" t="s">
        <v>55</v>
      </c>
      <c r="B87" s="20" t="s">
        <v>31</v>
      </c>
      <c r="C87" s="9" t="s">
        <v>4</v>
      </c>
      <c r="D87" s="10">
        <f>D88+D89+D90+D91</f>
        <v>10374875.199999999</v>
      </c>
      <c r="E87" s="10">
        <f>E88+E89+E90+E91</f>
        <v>3315870</v>
      </c>
      <c r="F87" s="15">
        <f t="shared" si="5"/>
        <v>31.960577222172276</v>
      </c>
      <c r="G87" s="27" t="s">
        <v>75</v>
      </c>
    </row>
    <row r="88" spans="1:7" s="1" customFormat="1">
      <c r="A88" s="26"/>
      <c r="B88" s="21"/>
      <c r="C88" s="6" t="s">
        <v>5</v>
      </c>
      <c r="D88" s="11">
        <f>10374875.2-D89</f>
        <v>3756957.1999999993</v>
      </c>
      <c r="E88" s="11">
        <f>3315870-E89</f>
        <v>2308307.5</v>
      </c>
      <c r="F88" s="8">
        <f t="shared" si="5"/>
        <v>61.440878272448799</v>
      </c>
      <c r="G88" s="27"/>
    </row>
    <row r="89" spans="1:7" s="1" customFormat="1">
      <c r="A89" s="26"/>
      <c r="B89" s="21"/>
      <c r="C89" s="6" t="s">
        <v>6</v>
      </c>
      <c r="D89" s="11">
        <f>6617918</f>
        <v>6617918</v>
      </c>
      <c r="E89" s="11">
        <f>1007562.5</f>
        <v>1007562.5</v>
      </c>
      <c r="F89" s="8">
        <f t="shared" si="5"/>
        <v>15.224765553154329</v>
      </c>
      <c r="G89" s="27"/>
    </row>
    <row r="90" spans="1:7" s="1" customFormat="1">
      <c r="A90" s="26"/>
      <c r="B90" s="21"/>
      <c r="C90" s="6" t="s">
        <v>7</v>
      </c>
      <c r="D90" s="11">
        <v>0</v>
      </c>
      <c r="E90" s="11">
        <v>0</v>
      </c>
      <c r="F90" s="8">
        <v>0</v>
      </c>
      <c r="G90" s="27"/>
    </row>
    <row r="91" spans="1:7" s="1" customFormat="1">
      <c r="A91" s="26"/>
      <c r="B91" s="22"/>
      <c r="C91" s="6" t="s">
        <v>8</v>
      </c>
      <c r="D91" s="11">
        <v>0</v>
      </c>
      <c r="E91" s="11">
        <v>0</v>
      </c>
      <c r="F91" s="8">
        <v>0</v>
      </c>
      <c r="G91" s="27"/>
    </row>
    <row r="92" spans="1:7" s="1" customFormat="1" ht="15" customHeight="1">
      <c r="A92" s="26" t="s">
        <v>56</v>
      </c>
      <c r="B92" s="20" t="s">
        <v>32</v>
      </c>
      <c r="C92" s="9" t="s">
        <v>4</v>
      </c>
      <c r="D92" s="10">
        <f>D93+D94+D95+D96</f>
        <v>41642689.130000003</v>
      </c>
      <c r="E92" s="10">
        <f>E93+E94+E95+E96</f>
        <v>19757477.59</v>
      </c>
      <c r="F92" s="15">
        <f t="shared" si="5"/>
        <v>47.445249100799366</v>
      </c>
      <c r="G92" s="27"/>
    </row>
    <row r="93" spans="1:7" s="1" customFormat="1">
      <c r="A93" s="26"/>
      <c r="B93" s="21"/>
      <c r="C93" s="6" t="s">
        <v>5</v>
      </c>
      <c r="D93" s="11">
        <v>41642689.130000003</v>
      </c>
      <c r="E93" s="11">
        <v>19757477.59</v>
      </c>
      <c r="F93" s="8">
        <f t="shared" si="5"/>
        <v>47.445249100799366</v>
      </c>
      <c r="G93" s="27"/>
    </row>
    <row r="94" spans="1:7" s="1" customFormat="1">
      <c r="A94" s="26"/>
      <c r="B94" s="21"/>
      <c r="C94" s="6" t="s">
        <v>6</v>
      </c>
      <c r="D94" s="11">
        <v>0</v>
      </c>
      <c r="E94" s="11">
        <v>0</v>
      </c>
      <c r="F94" s="8">
        <v>0</v>
      </c>
      <c r="G94" s="27"/>
    </row>
    <row r="95" spans="1:7" s="1" customFormat="1">
      <c r="A95" s="26"/>
      <c r="B95" s="21"/>
      <c r="C95" s="6" t="s">
        <v>7</v>
      </c>
      <c r="D95" s="11">
        <v>0</v>
      </c>
      <c r="E95" s="11">
        <v>0</v>
      </c>
      <c r="F95" s="8">
        <v>0</v>
      </c>
      <c r="G95" s="27"/>
    </row>
    <row r="96" spans="1:7" s="1" customFormat="1">
      <c r="A96" s="26"/>
      <c r="B96" s="22"/>
      <c r="C96" s="6" t="s">
        <v>8</v>
      </c>
      <c r="D96" s="11">
        <v>0</v>
      </c>
      <c r="E96" s="11">
        <v>0</v>
      </c>
      <c r="F96" s="8">
        <v>0</v>
      </c>
      <c r="G96" s="27"/>
    </row>
    <row r="97" spans="1:7" s="1" customFormat="1" ht="15" customHeight="1">
      <c r="A97" s="26" t="s">
        <v>57</v>
      </c>
      <c r="B97" s="20" t="s">
        <v>33</v>
      </c>
      <c r="C97" s="9" t="s">
        <v>4</v>
      </c>
      <c r="D97" s="10">
        <f>D98+D99+D100+D101</f>
        <v>338409.11</v>
      </c>
      <c r="E97" s="10">
        <f>E98+E99+E100+E101</f>
        <v>291446.61</v>
      </c>
      <c r="F97" s="15">
        <f t="shared" si="5"/>
        <v>86.122566263065437</v>
      </c>
      <c r="G97" s="27"/>
    </row>
    <row r="98" spans="1:7" s="1" customFormat="1">
      <c r="A98" s="26"/>
      <c r="B98" s="21"/>
      <c r="C98" s="6" t="s">
        <v>5</v>
      </c>
      <c r="D98" s="11">
        <v>338409.11</v>
      </c>
      <c r="E98" s="11">
        <v>291446.61</v>
      </c>
      <c r="F98" s="8">
        <f t="shared" si="5"/>
        <v>86.122566263065437</v>
      </c>
      <c r="G98" s="27"/>
    </row>
    <row r="99" spans="1:7" s="1" customFormat="1">
      <c r="A99" s="26"/>
      <c r="B99" s="21"/>
      <c r="C99" s="6" t="s">
        <v>6</v>
      </c>
      <c r="D99" s="11">
        <v>0</v>
      </c>
      <c r="E99" s="11">
        <v>0</v>
      </c>
      <c r="F99" s="8">
        <v>0</v>
      </c>
      <c r="G99" s="27"/>
    </row>
    <row r="100" spans="1:7" s="1" customFormat="1">
      <c r="A100" s="26"/>
      <c r="B100" s="21"/>
      <c r="C100" s="6" t="s">
        <v>7</v>
      </c>
      <c r="D100" s="11">
        <v>0</v>
      </c>
      <c r="E100" s="11">
        <v>0</v>
      </c>
      <c r="F100" s="8">
        <v>0</v>
      </c>
      <c r="G100" s="27"/>
    </row>
    <row r="101" spans="1:7" s="1" customFormat="1">
      <c r="A101" s="26"/>
      <c r="B101" s="22"/>
      <c r="C101" s="6" t="s">
        <v>8</v>
      </c>
      <c r="D101" s="11">
        <v>0</v>
      </c>
      <c r="E101" s="11">
        <v>0</v>
      </c>
      <c r="F101" s="8">
        <v>0</v>
      </c>
      <c r="G101" s="27"/>
    </row>
    <row r="102" spans="1:7" s="1" customFormat="1" ht="15" customHeight="1">
      <c r="A102" s="26" t="s">
        <v>58</v>
      </c>
      <c r="B102" s="23" t="s">
        <v>34</v>
      </c>
      <c r="C102" s="9" t="s">
        <v>4</v>
      </c>
      <c r="D102" s="10">
        <f>D103+D104+D105+D106</f>
        <v>222390849.33000004</v>
      </c>
      <c r="E102" s="10">
        <f>E103+E104+E105+E106</f>
        <v>102696743.62</v>
      </c>
      <c r="F102" s="15">
        <f t="shared" si="5"/>
        <v>46.178493372994389</v>
      </c>
      <c r="G102" s="27"/>
    </row>
    <row r="103" spans="1:7" s="1" customFormat="1">
      <c r="A103" s="26"/>
      <c r="B103" s="24"/>
      <c r="C103" s="6" t="s">
        <v>5</v>
      </c>
      <c r="D103" s="11">
        <f>D108+D113+D118+D128+D133+D138+D123</f>
        <v>216185448.83000004</v>
      </c>
      <c r="E103" s="11">
        <f>E108+E113+E118+E128+E133+E138+E123</f>
        <v>99961898.460000008</v>
      </c>
      <c r="F103" s="8">
        <f t="shared" si="5"/>
        <v>46.238957802662391</v>
      </c>
      <c r="G103" s="27"/>
    </row>
    <row r="104" spans="1:7" s="1" customFormat="1">
      <c r="A104" s="26"/>
      <c r="B104" s="24"/>
      <c r="C104" s="6" t="s">
        <v>6</v>
      </c>
      <c r="D104" s="11">
        <f t="shared" ref="D104:E106" si="7">D109+D114+D119+D129+D134+D139</f>
        <v>3994312.5</v>
      </c>
      <c r="E104" s="11">
        <f t="shared" si="7"/>
        <v>1601384.1400000001</v>
      </c>
      <c r="F104" s="8">
        <f>E109/D104*100</f>
        <v>40.091608756200223</v>
      </c>
      <c r="G104" s="27"/>
    </row>
    <row r="105" spans="1:7" s="1" customFormat="1">
      <c r="A105" s="26"/>
      <c r="B105" s="24"/>
      <c r="C105" s="6" t="s">
        <v>7</v>
      </c>
      <c r="D105" s="11">
        <f t="shared" si="7"/>
        <v>2211088</v>
      </c>
      <c r="E105" s="11">
        <f t="shared" si="7"/>
        <v>1133461.02</v>
      </c>
      <c r="F105" s="8">
        <f t="shared" si="5"/>
        <v>51.262591990911268</v>
      </c>
      <c r="G105" s="27"/>
    </row>
    <row r="106" spans="1:7" s="1" customFormat="1">
      <c r="A106" s="26"/>
      <c r="B106" s="25"/>
      <c r="C106" s="14" t="s">
        <v>8</v>
      </c>
      <c r="D106" s="11">
        <f t="shared" si="7"/>
        <v>0</v>
      </c>
      <c r="E106" s="11">
        <f t="shared" si="7"/>
        <v>0</v>
      </c>
      <c r="F106" s="8">
        <v>0</v>
      </c>
      <c r="G106" s="27"/>
    </row>
    <row r="107" spans="1:7" s="1" customFormat="1" ht="15" customHeight="1">
      <c r="A107" s="26" t="s">
        <v>59</v>
      </c>
      <c r="B107" s="20" t="s">
        <v>35</v>
      </c>
      <c r="C107" s="9" t="s">
        <v>4</v>
      </c>
      <c r="D107" s="10">
        <f>D108+D109+D110+D111</f>
        <v>51375304.030000001</v>
      </c>
      <c r="E107" s="10">
        <f>E108+E109+E110+E111</f>
        <v>25073276.109999999</v>
      </c>
      <c r="F107" s="15">
        <f t="shared" si="5"/>
        <v>48.804141568405626</v>
      </c>
      <c r="G107" s="27"/>
    </row>
    <row r="108" spans="1:7" s="1" customFormat="1">
      <c r="A108" s="26"/>
      <c r="B108" s="21"/>
      <c r="C108" s="6" t="s">
        <v>5</v>
      </c>
      <c r="D108" s="11">
        <f>51375304.03-D109-D110</f>
        <v>45169903.530000001</v>
      </c>
      <c r="E108" s="11">
        <f>25073276.11-E109-E110</f>
        <v>22338430.949999999</v>
      </c>
      <c r="F108" s="8">
        <f t="shared" si="5"/>
        <v>49.454236569630325</v>
      </c>
      <c r="G108" s="27"/>
    </row>
    <row r="109" spans="1:7" s="1" customFormat="1">
      <c r="A109" s="26"/>
      <c r="B109" s="21"/>
      <c r="C109" s="6" t="s">
        <v>6</v>
      </c>
      <c r="D109" s="11">
        <f>28397.5+526400+37799+228400+6000+911916+2148000+107400</f>
        <v>3994312.5</v>
      </c>
      <c r="E109" s="11">
        <f>8519.25+77785.2+17106.86+109477.58+458495.25+930000</f>
        <v>1601384.1400000001</v>
      </c>
      <c r="F109" s="8">
        <f t="shared" si="5"/>
        <v>40.091608756200223</v>
      </c>
      <c r="G109" s="27"/>
    </row>
    <row r="110" spans="1:7" s="1" customFormat="1">
      <c r="A110" s="26"/>
      <c r="B110" s="21"/>
      <c r="C110" s="6" t="s">
        <v>7</v>
      </c>
      <c r="D110" s="11">
        <f>2211088</f>
        <v>2211088</v>
      </c>
      <c r="E110" s="11">
        <f>1133461.02</f>
        <v>1133461.02</v>
      </c>
      <c r="F110" s="8">
        <f t="shared" si="5"/>
        <v>51.262591990911268</v>
      </c>
      <c r="G110" s="27"/>
    </row>
    <row r="111" spans="1:7" s="1" customFormat="1">
      <c r="A111" s="26"/>
      <c r="B111" s="22"/>
      <c r="C111" s="14" t="s">
        <v>8</v>
      </c>
      <c r="D111" s="11">
        <v>0</v>
      </c>
      <c r="E111" s="11">
        <v>0</v>
      </c>
      <c r="F111" s="8">
        <v>0</v>
      </c>
      <c r="G111" s="27"/>
    </row>
    <row r="112" spans="1:7" s="1" customFormat="1" ht="15" customHeight="1">
      <c r="A112" s="26" t="s">
        <v>60</v>
      </c>
      <c r="B112" s="20" t="s">
        <v>36</v>
      </c>
      <c r="C112" s="9" t="s">
        <v>4</v>
      </c>
      <c r="D112" s="10">
        <f>D113+D114+D115+D116</f>
        <v>33217470.25</v>
      </c>
      <c r="E112" s="10">
        <f>E113+E114+E115+E116</f>
        <v>15715162.619999999</v>
      </c>
      <c r="F112" s="15">
        <f t="shared" si="5"/>
        <v>47.309932098155485</v>
      </c>
      <c r="G112" s="27"/>
    </row>
    <row r="113" spans="1:7" s="1" customFormat="1">
      <c r="A113" s="26"/>
      <c r="B113" s="21"/>
      <c r="C113" s="6" t="s">
        <v>5</v>
      </c>
      <c r="D113" s="11">
        <v>33217470.25</v>
      </c>
      <c r="E113" s="11">
        <v>15715162.619999999</v>
      </c>
      <c r="F113" s="8">
        <f t="shared" si="5"/>
        <v>47.309932098155485</v>
      </c>
      <c r="G113" s="27"/>
    </row>
    <row r="114" spans="1:7" s="1" customFormat="1">
      <c r="A114" s="26"/>
      <c r="B114" s="21"/>
      <c r="C114" s="6" t="s">
        <v>6</v>
      </c>
      <c r="D114" s="11">
        <v>0</v>
      </c>
      <c r="E114" s="11">
        <v>0</v>
      </c>
      <c r="F114" s="8">
        <v>0</v>
      </c>
      <c r="G114" s="27"/>
    </row>
    <row r="115" spans="1:7" s="1" customFormat="1">
      <c r="A115" s="26"/>
      <c r="B115" s="21"/>
      <c r="C115" s="6" t="s">
        <v>7</v>
      </c>
      <c r="D115" s="11">
        <v>0</v>
      </c>
      <c r="E115" s="11">
        <v>0</v>
      </c>
      <c r="F115" s="8">
        <v>0</v>
      </c>
      <c r="G115" s="27"/>
    </row>
    <row r="116" spans="1:7" s="1" customFormat="1">
      <c r="A116" s="26"/>
      <c r="B116" s="22"/>
      <c r="C116" s="14" t="s">
        <v>8</v>
      </c>
      <c r="D116" s="11">
        <v>0</v>
      </c>
      <c r="E116" s="11">
        <v>0</v>
      </c>
      <c r="F116" s="8">
        <v>0</v>
      </c>
      <c r="G116" s="27"/>
    </row>
    <row r="117" spans="1:7" s="1" customFormat="1" ht="15" customHeight="1">
      <c r="A117" s="26" t="s">
        <v>61</v>
      </c>
      <c r="B117" s="20" t="s">
        <v>37</v>
      </c>
      <c r="C117" s="9" t="s">
        <v>4</v>
      </c>
      <c r="D117" s="10">
        <f>D118+D119+D120+D121</f>
        <v>44511770.240000002</v>
      </c>
      <c r="E117" s="10">
        <f>E118+E119+E120+E121</f>
        <v>20970633.02</v>
      </c>
      <c r="F117" s="15">
        <f t="shared" si="5"/>
        <v>47.112556761795503</v>
      </c>
      <c r="G117" s="27"/>
    </row>
    <row r="118" spans="1:7" s="1" customFormat="1">
      <c r="A118" s="26"/>
      <c r="B118" s="21"/>
      <c r="C118" s="6" t="s">
        <v>5</v>
      </c>
      <c r="D118" s="11">
        <v>44511770.240000002</v>
      </c>
      <c r="E118" s="11">
        <v>20970633.02</v>
      </c>
      <c r="F118" s="8">
        <f t="shared" si="5"/>
        <v>47.112556761795503</v>
      </c>
      <c r="G118" s="27"/>
    </row>
    <row r="119" spans="1:7" s="1" customFormat="1">
      <c r="A119" s="26"/>
      <c r="B119" s="21"/>
      <c r="C119" s="6" t="s">
        <v>6</v>
      </c>
      <c r="D119" s="11">
        <v>0</v>
      </c>
      <c r="E119" s="11">
        <v>0</v>
      </c>
      <c r="F119" s="8">
        <v>0</v>
      </c>
      <c r="G119" s="27"/>
    </row>
    <row r="120" spans="1:7" s="1" customFormat="1">
      <c r="A120" s="26"/>
      <c r="B120" s="21"/>
      <c r="C120" s="6" t="s">
        <v>7</v>
      </c>
      <c r="D120" s="11">
        <v>0</v>
      </c>
      <c r="E120" s="11">
        <v>0</v>
      </c>
      <c r="F120" s="8">
        <v>0</v>
      </c>
      <c r="G120" s="27"/>
    </row>
    <row r="121" spans="1:7" s="1" customFormat="1">
      <c r="A121" s="26"/>
      <c r="B121" s="22"/>
      <c r="C121" s="14" t="s">
        <v>8</v>
      </c>
      <c r="D121" s="11">
        <v>0</v>
      </c>
      <c r="E121" s="11">
        <v>0</v>
      </c>
      <c r="F121" s="8">
        <v>0</v>
      </c>
      <c r="G121" s="27"/>
    </row>
    <row r="122" spans="1:7" s="1" customFormat="1" ht="15" customHeight="1">
      <c r="A122" s="26" t="s">
        <v>62</v>
      </c>
      <c r="B122" s="20" t="s">
        <v>38</v>
      </c>
      <c r="C122" s="9" t="s">
        <v>4</v>
      </c>
      <c r="D122" s="10">
        <f>D123+D124+D125+D126</f>
        <v>25478473.390000001</v>
      </c>
      <c r="E122" s="10">
        <f>E123+E124+E125+E126</f>
        <v>12321408.060000001</v>
      </c>
      <c r="F122" s="15">
        <f t="shared" si="5"/>
        <v>48.360071937575377</v>
      </c>
      <c r="G122" s="27"/>
    </row>
    <row r="123" spans="1:7" s="1" customFormat="1">
      <c r="A123" s="26"/>
      <c r="B123" s="21"/>
      <c r="C123" s="6" t="s">
        <v>5</v>
      </c>
      <c r="D123" s="11">
        <v>25478473.390000001</v>
      </c>
      <c r="E123" s="11">
        <v>12321408.060000001</v>
      </c>
      <c r="F123" s="8">
        <f t="shared" si="5"/>
        <v>48.360071937575377</v>
      </c>
      <c r="G123" s="27"/>
    </row>
    <row r="124" spans="1:7" s="1" customFormat="1">
      <c r="A124" s="26"/>
      <c r="B124" s="21"/>
      <c r="C124" s="6" t="s">
        <v>6</v>
      </c>
      <c r="D124" s="11">
        <v>0</v>
      </c>
      <c r="E124" s="11">
        <v>0</v>
      </c>
      <c r="F124" s="8">
        <v>0</v>
      </c>
      <c r="G124" s="27"/>
    </row>
    <row r="125" spans="1:7" s="1" customFormat="1">
      <c r="A125" s="26"/>
      <c r="B125" s="21"/>
      <c r="C125" s="6" t="s">
        <v>7</v>
      </c>
      <c r="D125" s="11">
        <v>0</v>
      </c>
      <c r="E125" s="11">
        <v>0</v>
      </c>
      <c r="F125" s="8">
        <v>0</v>
      </c>
      <c r="G125" s="27"/>
    </row>
    <row r="126" spans="1:7" s="1" customFormat="1">
      <c r="A126" s="26"/>
      <c r="B126" s="22"/>
      <c r="C126" s="14" t="s">
        <v>8</v>
      </c>
      <c r="D126" s="11">
        <v>0</v>
      </c>
      <c r="E126" s="11">
        <v>0</v>
      </c>
      <c r="F126" s="8">
        <v>0</v>
      </c>
      <c r="G126" s="27"/>
    </row>
    <row r="127" spans="1:7" s="1" customFormat="1" ht="15" customHeight="1">
      <c r="A127" s="26" t="s">
        <v>63</v>
      </c>
      <c r="B127" s="20" t="s">
        <v>39</v>
      </c>
      <c r="C127" s="9" t="s">
        <v>4</v>
      </c>
      <c r="D127" s="10">
        <f>D128+D129+D130+D131</f>
        <v>8867028.4399999995</v>
      </c>
      <c r="E127" s="10">
        <f>E128+E129+E130+E131</f>
        <v>3899904.79</v>
      </c>
      <c r="F127" s="15">
        <f t="shared" si="5"/>
        <v>43.982094073445879</v>
      </c>
      <c r="G127" s="27" t="s">
        <v>71</v>
      </c>
    </row>
    <row r="128" spans="1:7" s="1" customFormat="1">
      <c r="A128" s="26"/>
      <c r="B128" s="21"/>
      <c r="C128" s="6" t="s">
        <v>5</v>
      </c>
      <c r="D128" s="11">
        <v>8867028.4399999995</v>
      </c>
      <c r="E128" s="11">
        <v>3899904.79</v>
      </c>
      <c r="F128" s="8">
        <f t="shared" si="5"/>
        <v>43.982094073445879</v>
      </c>
      <c r="G128" s="27"/>
    </row>
    <row r="129" spans="1:7" s="1" customFormat="1">
      <c r="A129" s="26"/>
      <c r="B129" s="21"/>
      <c r="C129" s="6" t="s">
        <v>6</v>
      </c>
      <c r="D129" s="11">
        <v>0</v>
      </c>
      <c r="E129" s="11">
        <v>0</v>
      </c>
      <c r="F129" s="8">
        <v>0</v>
      </c>
      <c r="G129" s="27"/>
    </row>
    <row r="130" spans="1:7" s="1" customFormat="1">
      <c r="A130" s="26"/>
      <c r="B130" s="21"/>
      <c r="C130" s="6" t="s">
        <v>7</v>
      </c>
      <c r="D130" s="11">
        <v>0</v>
      </c>
      <c r="E130" s="11">
        <v>0</v>
      </c>
      <c r="F130" s="8">
        <v>0</v>
      </c>
      <c r="G130" s="27"/>
    </row>
    <row r="131" spans="1:7" s="1" customFormat="1">
      <c r="A131" s="26"/>
      <c r="B131" s="22"/>
      <c r="C131" s="14" t="s">
        <v>8</v>
      </c>
      <c r="D131" s="11">
        <v>0</v>
      </c>
      <c r="E131" s="11">
        <v>0</v>
      </c>
      <c r="F131" s="8">
        <v>0</v>
      </c>
      <c r="G131" s="27"/>
    </row>
    <row r="132" spans="1:7" s="1" customFormat="1" ht="15" customHeight="1">
      <c r="A132" s="26" t="s">
        <v>63</v>
      </c>
      <c r="B132" s="20" t="s">
        <v>40</v>
      </c>
      <c r="C132" s="9" t="s">
        <v>4</v>
      </c>
      <c r="D132" s="10">
        <f>D133+D134+D135+D136</f>
        <v>19912037.140000001</v>
      </c>
      <c r="E132" s="10">
        <f>E133+E134+E135+E136</f>
        <v>8922692.8100000005</v>
      </c>
      <c r="F132" s="15">
        <f t="shared" si="5"/>
        <v>44.810547244690405</v>
      </c>
      <c r="G132" s="27" t="s">
        <v>71</v>
      </c>
    </row>
    <row r="133" spans="1:7" s="1" customFormat="1">
      <c r="A133" s="26"/>
      <c r="B133" s="21"/>
      <c r="C133" s="6" t="s">
        <v>5</v>
      </c>
      <c r="D133" s="11">
        <v>19912037.140000001</v>
      </c>
      <c r="E133" s="11">
        <v>8922692.8100000005</v>
      </c>
      <c r="F133" s="8">
        <f t="shared" si="5"/>
        <v>44.810547244690405</v>
      </c>
      <c r="G133" s="27"/>
    </row>
    <row r="134" spans="1:7" s="1" customFormat="1">
      <c r="A134" s="26"/>
      <c r="B134" s="21"/>
      <c r="C134" s="6" t="s">
        <v>6</v>
      </c>
      <c r="D134" s="11">
        <v>0</v>
      </c>
      <c r="E134" s="11">
        <v>0</v>
      </c>
      <c r="F134" s="8">
        <v>0</v>
      </c>
      <c r="G134" s="27"/>
    </row>
    <row r="135" spans="1:7" s="1" customFormat="1">
      <c r="A135" s="26"/>
      <c r="B135" s="21"/>
      <c r="C135" s="6" t="s">
        <v>7</v>
      </c>
      <c r="D135" s="11">
        <v>0</v>
      </c>
      <c r="E135" s="11">
        <v>0</v>
      </c>
      <c r="F135" s="8">
        <v>0</v>
      </c>
      <c r="G135" s="27"/>
    </row>
    <row r="136" spans="1:7" s="1" customFormat="1">
      <c r="A136" s="26"/>
      <c r="B136" s="22"/>
      <c r="C136" s="14" t="s">
        <v>8</v>
      </c>
      <c r="D136" s="11">
        <v>0</v>
      </c>
      <c r="E136" s="11">
        <v>0</v>
      </c>
      <c r="F136" s="8">
        <v>0</v>
      </c>
      <c r="G136" s="27"/>
    </row>
    <row r="137" spans="1:7" s="1" customFormat="1" ht="15" customHeight="1">
      <c r="A137" s="20" t="s">
        <v>64</v>
      </c>
      <c r="B137" s="26" t="s">
        <v>41</v>
      </c>
      <c r="C137" s="9" t="s">
        <v>4</v>
      </c>
      <c r="D137" s="10">
        <f>D138+D139+D140+D141</f>
        <v>39028765.840000004</v>
      </c>
      <c r="E137" s="10">
        <f>E138+E139+E140+E141</f>
        <v>15793666.210000001</v>
      </c>
      <c r="F137" s="15">
        <f t="shared" ref="F137:F171" si="8">E137/D137*100</f>
        <v>40.466732344924175</v>
      </c>
      <c r="G137" s="27" t="s">
        <v>71</v>
      </c>
    </row>
    <row r="138" spans="1:7" s="1" customFormat="1">
      <c r="A138" s="21"/>
      <c r="B138" s="26"/>
      <c r="C138" s="6" t="s">
        <v>5</v>
      </c>
      <c r="D138" s="11">
        <v>39028765.840000004</v>
      </c>
      <c r="E138" s="11">
        <v>15793666.210000001</v>
      </c>
      <c r="F138" s="8">
        <f t="shared" si="8"/>
        <v>40.466732344924175</v>
      </c>
      <c r="G138" s="27"/>
    </row>
    <row r="139" spans="1:7" s="1" customFormat="1">
      <c r="A139" s="21"/>
      <c r="B139" s="26"/>
      <c r="C139" s="6" t="s">
        <v>6</v>
      </c>
      <c r="D139" s="11">
        <v>0</v>
      </c>
      <c r="E139" s="11">
        <v>0</v>
      </c>
      <c r="F139" s="8">
        <v>0</v>
      </c>
      <c r="G139" s="27"/>
    </row>
    <row r="140" spans="1:7" s="1" customFormat="1">
      <c r="A140" s="21"/>
      <c r="B140" s="26"/>
      <c r="C140" s="6" t="s">
        <v>7</v>
      </c>
      <c r="D140" s="11">
        <v>0</v>
      </c>
      <c r="E140" s="11">
        <v>0</v>
      </c>
      <c r="F140" s="8">
        <v>0</v>
      </c>
      <c r="G140" s="27"/>
    </row>
    <row r="141" spans="1:7" s="1" customFormat="1">
      <c r="A141" s="22"/>
      <c r="B141" s="26"/>
      <c r="C141" s="14" t="s">
        <v>8</v>
      </c>
      <c r="D141" s="11">
        <v>0</v>
      </c>
      <c r="E141" s="11">
        <v>0</v>
      </c>
      <c r="F141" s="8">
        <v>0</v>
      </c>
      <c r="G141" s="27"/>
    </row>
    <row r="142" spans="1:7" s="1" customFormat="1" ht="12.75" customHeight="1">
      <c r="A142" s="20" t="s">
        <v>65</v>
      </c>
      <c r="B142" s="23" t="s">
        <v>42</v>
      </c>
      <c r="C142" s="9" t="s">
        <v>4</v>
      </c>
      <c r="D142" s="10">
        <f>D143+D144+D145+D146</f>
        <v>318438400.92000002</v>
      </c>
      <c r="E142" s="10">
        <f>E143+E144+E145+E146</f>
        <v>87944137.979999989</v>
      </c>
      <c r="F142" s="8">
        <f t="shared" si="8"/>
        <v>27.617315539181419</v>
      </c>
      <c r="G142" s="35"/>
    </row>
    <row r="143" spans="1:7" s="1" customFormat="1">
      <c r="A143" s="21"/>
      <c r="B143" s="24"/>
      <c r="C143" s="6" t="s">
        <v>5</v>
      </c>
      <c r="D143" s="11">
        <f>D148+D153+D158+D163</f>
        <v>254637294.92000002</v>
      </c>
      <c r="E143" s="11">
        <f>E148+E153+E158+E163</f>
        <v>76785671.459999993</v>
      </c>
      <c r="F143" s="8">
        <f t="shared" si="8"/>
        <v>30.154919562793786</v>
      </c>
      <c r="G143" s="36"/>
    </row>
    <row r="144" spans="1:7" s="1" customFormat="1">
      <c r="A144" s="21"/>
      <c r="B144" s="24"/>
      <c r="C144" s="6" t="s">
        <v>6</v>
      </c>
      <c r="D144" s="11">
        <f t="shared" ref="D144:E146" si="9">D149+D154+D159+D164</f>
        <v>63801106</v>
      </c>
      <c r="E144" s="11">
        <f t="shared" si="9"/>
        <v>11158466.520000001</v>
      </c>
      <c r="F144" s="8">
        <f t="shared" si="8"/>
        <v>17.489456248611116</v>
      </c>
      <c r="G144" s="36"/>
    </row>
    <row r="145" spans="1:7" s="1" customFormat="1" ht="18.75" customHeight="1">
      <c r="A145" s="21"/>
      <c r="B145" s="24"/>
      <c r="C145" s="6" t="s">
        <v>7</v>
      </c>
      <c r="D145" s="11">
        <f t="shared" si="9"/>
        <v>0</v>
      </c>
      <c r="E145" s="11">
        <f t="shared" si="9"/>
        <v>0</v>
      </c>
      <c r="F145" s="8">
        <v>0</v>
      </c>
      <c r="G145" s="36"/>
    </row>
    <row r="146" spans="1:7" s="1" customFormat="1" ht="34.5" customHeight="1">
      <c r="A146" s="22"/>
      <c r="B146" s="25"/>
      <c r="C146" s="6" t="s">
        <v>8</v>
      </c>
      <c r="D146" s="11">
        <f t="shared" si="9"/>
        <v>0</v>
      </c>
      <c r="E146" s="11">
        <f t="shared" si="9"/>
        <v>0</v>
      </c>
      <c r="F146" s="8">
        <v>0</v>
      </c>
      <c r="G146" s="37"/>
    </row>
    <row r="147" spans="1:7" s="1" customFormat="1">
      <c r="A147" s="20" t="s">
        <v>66</v>
      </c>
      <c r="B147" s="20" t="s">
        <v>43</v>
      </c>
      <c r="C147" s="6" t="s">
        <v>4</v>
      </c>
      <c r="D147" s="11">
        <f>D148+D149+D150+D151</f>
        <v>268945695.06</v>
      </c>
      <c r="E147" s="11">
        <f>E148+E149+E150+E151</f>
        <v>63918258.509999998</v>
      </c>
      <c r="F147" s="8">
        <f t="shared" si="8"/>
        <v>23.766232248387638</v>
      </c>
      <c r="G147" s="27" t="s">
        <v>71</v>
      </c>
    </row>
    <row r="148" spans="1:7" s="1" customFormat="1">
      <c r="A148" s="21"/>
      <c r="B148" s="21"/>
      <c r="C148" s="6" t="s">
        <v>5</v>
      </c>
      <c r="D148" s="11">
        <f>268945695.06-D149</f>
        <v>205144589.06</v>
      </c>
      <c r="E148" s="11">
        <f>63918258.51-E149</f>
        <v>52759791.989999995</v>
      </c>
      <c r="F148" s="8">
        <f t="shared" si="8"/>
        <v>25.718344428070189</v>
      </c>
      <c r="G148" s="27"/>
    </row>
    <row r="149" spans="1:7" s="1" customFormat="1">
      <c r="A149" s="21"/>
      <c r="B149" s="21"/>
      <c r="C149" s="6" t="s">
        <v>6</v>
      </c>
      <c r="D149" s="11">
        <f>24848196+38908310+44600</f>
        <v>63801106</v>
      </c>
      <c r="E149" s="11">
        <f>11149471.55+8994.97</f>
        <v>11158466.520000001</v>
      </c>
      <c r="F149" s="8">
        <f t="shared" si="8"/>
        <v>17.489456248611116</v>
      </c>
      <c r="G149" s="27"/>
    </row>
    <row r="150" spans="1:7" s="1" customFormat="1">
      <c r="A150" s="21"/>
      <c r="B150" s="21"/>
      <c r="C150" s="6" t="s">
        <v>7</v>
      </c>
      <c r="D150" s="11">
        <v>0</v>
      </c>
      <c r="E150" s="11">
        <v>0</v>
      </c>
      <c r="F150" s="8">
        <v>0</v>
      </c>
      <c r="G150" s="27"/>
    </row>
    <row r="151" spans="1:7" s="1" customFormat="1">
      <c r="A151" s="22"/>
      <c r="B151" s="22"/>
      <c r="C151" s="14" t="s">
        <v>8</v>
      </c>
      <c r="D151" s="11">
        <v>0</v>
      </c>
      <c r="E151" s="11">
        <v>0</v>
      </c>
      <c r="F151" s="8">
        <v>0</v>
      </c>
      <c r="G151" s="27"/>
    </row>
    <row r="152" spans="1:7" s="1" customFormat="1">
      <c r="A152" s="20" t="s">
        <v>67</v>
      </c>
      <c r="B152" s="20" t="s">
        <v>44</v>
      </c>
      <c r="C152" s="6" t="s">
        <v>4</v>
      </c>
      <c r="D152" s="11">
        <f>D153+D154+D155+D156</f>
        <v>29468806.59</v>
      </c>
      <c r="E152" s="11">
        <f>E153+E154+E155+E156</f>
        <v>14507042.02</v>
      </c>
      <c r="F152" s="8">
        <f t="shared" si="8"/>
        <v>49.228467992737947</v>
      </c>
      <c r="G152" s="35"/>
    </row>
    <row r="153" spans="1:7" s="1" customFormat="1">
      <c r="A153" s="21"/>
      <c r="B153" s="21"/>
      <c r="C153" s="6" t="s">
        <v>5</v>
      </c>
      <c r="D153" s="11">
        <v>29468806.59</v>
      </c>
      <c r="E153" s="11">
        <v>14507042.02</v>
      </c>
      <c r="F153" s="8">
        <f t="shared" si="8"/>
        <v>49.228467992737947</v>
      </c>
      <c r="G153" s="36"/>
    </row>
    <row r="154" spans="1:7" s="1" customFormat="1">
      <c r="A154" s="21"/>
      <c r="B154" s="21"/>
      <c r="C154" s="6" t="s">
        <v>6</v>
      </c>
      <c r="D154" s="11">
        <v>0</v>
      </c>
      <c r="E154" s="11">
        <v>0</v>
      </c>
      <c r="F154" s="8">
        <v>0</v>
      </c>
      <c r="G154" s="36"/>
    </row>
    <row r="155" spans="1:7" s="1" customFormat="1">
      <c r="A155" s="21"/>
      <c r="B155" s="21"/>
      <c r="C155" s="6" t="s">
        <v>7</v>
      </c>
      <c r="D155" s="11">
        <v>0</v>
      </c>
      <c r="E155" s="11">
        <v>0</v>
      </c>
      <c r="F155" s="8">
        <v>0</v>
      </c>
      <c r="G155" s="36"/>
    </row>
    <row r="156" spans="1:7" s="1" customFormat="1">
      <c r="A156" s="22"/>
      <c r="B156" s="22"/>
      <c r="C156" s="14" t="s">
        <v>8</v>
      </c>
      <c r="D156" s="11">
        <v>0</v>
      </c>
      <c r="E156" s="11">
        <v>0</v>
      </c>
      <c r="F156" s="8">
        <v>0</v>
      </c>
      <c r="G156" s="37"/>
    </row>
    <row r="157" spans="1:7" s="1" customFormat="1">
      <c r="A157" s="20" t="s">
        <v>68</v>
      </c>
      <c r="B157" s="20" t="s">
        <v>45</v>
      </c>
      <c r="C157" s="6" t="s">
        <v>4</v>
      </c>
      <c r="D157" s="11">
        <f>D158+D159+D160+D161</f>
        <v>0</v>
      </c>
      <c r="E157" s="11">
        <f>E158+E159+E160+E161</f>
        <v>0</v>
      </c>
      <c r="F157" s="8">
        <v>0</v>
      </c>
      <c r="G157" s="27" t="s">
        <v>71</v>
      </c>
    </row>
    <row r="158" spans="1:7" s="1" customFormat="1">
      <c r="A158" s="21"/>
      <c r="B158" s="21"/>
      <c r="C158" s="6" t="s">
        <v>5</v>
      </c>
      <c r="D158" s="11">
        <v>0</v>
      </c>
      <c r="E158" s="11">
        <v>0</v>
      </c>
      <c r="F158" s="8">
        <v>0</v>
      </c>
      <c r="G158" s="27"/>
    </row>
    <row r="159" spans="1:7" s="1" customFormat="1">
      <c r="A159" s="21"/>
      <c r="B159" s="21"/>
      <c r="C159" s="6" t="s">
        <v>6</v>
      </c>
      <c r="D159" s="11">
        <v>0</v>
      </c>
      <c r="E159" s="11">
        <v>0</v>
      </c>
      <c r="F159" s="8">
        <v>0</v>
      </c>
      <c r="G159" s="27"/>
    </row>
    <row r="160" spans="1:7" s="1" customFormat="1">
      <c r="A160" s="21"/>
      <c r="B160" s="21"/>
      <c r="C160" s="6" t="s">
        <v>7</v>
      </c>
      <c r="D160" s="11">
        <v>0</v>
      </c>
      <c r="E160" s="11">
        <v>0</v>
      </c>
      <c r="F160" s="8">
        <v>0</v>
      </c>
      <c r="G160" s="27"/>
    </row>
    <row r="161" spans="1:7" s="1" customFormat="1">
      <c r="A161" s="22"/>
      <c r="B161" s="22"/>
      <c r="C161" s="6" t="s">
        <v>8</v>
      </c>
      <c r="D161" s="11">
        <v>0</v>
      </c>
      <c r="E161" s="11">
        <v>0</v>
      </c>
      <c r="F161" s="8">
        <v>0</v>
      </c>
      <c r="G161" s="27"/>
    </row>
    <row r="162" spans="1:7" s="1" customFormat="1">
      <c r="A162" s="20" t="s">
        <v>69</v>
      </c>
      <c r="B162" s="20" t="s">
        <v>46</v>
      </c>
      <c r="C162" s="6" t="s">
        <v>4</v>
      </c>
      <c r="D162" s="11">
        <f>D163+D164+D165+D166</f>
        <v>20023899.27</v>
      </c>
      <c r="E162" s="11">
        <f>E163+E164+E165+E166</f>
        <v>9518837.4499999993</v>
      </c>
      <c r="F162" s="8">
        <f t="shared" si="8"/>
        <v>47.537381813846885</v>
      </c>
      <c r="G162" s="35"/>
    </row>
    <row r="163" spans="1:7" s="1" customFormat="1">
      <c r="A163" s="21"/>
      <c r="B163" s="21"/>
      <c r="C163" s="6" t="s">
        <v>5</v>
      </c>
      <c r="D163" s="11">
        <v>20023899.27</v>
      </c>
      <c r="E163" s="11">
        <v>9518837.4499999993</v>
      </c>
      <c r="F163" s="8">
        <f t="shared" si="8"/>
        <v>47.537381813846885</v>
      </c>
      <c r="G163" s="36"/>
    </row>
    <row r="164" spans="1:7" s="1" customFormat="1">
      <c r="A164" s="21"/>
      <c r="B164" s="21"/>
      <c r="C164" s="6" t="s">
        <v>6</v>
      </c>
      <c r="D164" s="11">
        <v>0</v>
      </c>
      <c r="E164" s="11">
        <v>0</v>
      </c>
      <c r="F164" s="8">
        <v>0</v>
      </c>
      <c r="G164" s="36"/>
    </row>
    <row r="165" spans="1:7" s="1" customFormat="1">
      <c r="A165" s="21"/>
      <c r="B165" s="21"/>
      <c r="C165" s="6" t="s">
        <v>7</v>
      </c>
      <c r="D165" s="11">
        <v>0</v>
      </c>
      <c r="E165" s="11">
        <v>0</v>
      </c>
      <c r="F165" s="8">
        <v>0</v>
      </c>
      <c r="G165" s="36"/>
    </row>
    <row r="166" spans="1:7" s="1" customFormat="1">
      <c r="A166" s="22"/>
      <c r="B166" s="22"/>
      <c r="C166" s="14" t="s">
        <v>8</v>
      </c>
      <c r="D166" s="11">
        <v>0</v>
      </c>
      <c r="E166" s="11">
        <v>0</v>
      </c>
      <c r="F166" s="8">
        <v>0</v>
      </c>
      <c r="G166" s="37"/>
    </row>
    <row r="167" spans="1:7" s="1" customFormat="1">
      <c r="A167" s="20"/>
      <c r="B167" s="23" t="s">
        <v>13</v>
      </c>
      <c r="C167" s="9" t="s">
        <v>4</v>
      </c>
      <c r="D167" s="10">
        <f>D168+D169+D170+D171</f>
        <v>3500125225.79</v>
      </c>
      <c r="E167" s="10">
        <f>E168+E169+E170+E171</f>
        <v>1623260574.8200002</v>
      </c>
      <c r="F167" s="15">
        <f t="shared" si="8"/>
        <v>46.377214245345186</v>
      </c>
      <c r="G167" s="35"/>
    </row>
    <row r="168" spans="1:7" s="1" customFormat="1">
      <c r="A168" s="21"/>
      <c r="B168" s="24"/>
      <c r="C168" s="9" t="s">
        <v>5</v>
      </c>
      <c r="D168" s="10">
        <f>D8+D48+D53+D73+D103+D143</f>
        <v>1722366898.9699998</v>
      </c>
      <c r="E168" s="10">
        <f>E8+E48+E53+E73+E103+E143</f>
        <v>858128069.28000009</v>
      </c>
      <c r="F168" s="15">
        <f t="shared" si="8"/>
        <v>49.822605728963616</v>
      </c>
      <c r="G168" s="36"/>
    </row>
    <row r="169" spans="1:7" s="1" customFormat="1">
      <c r="A169" s="21"/>
      <c r="B169" s="24"/>
      <c r="C169" s="9" t="s">
        <v>6</v>
      </c>
      <c r="D169" s="10">
        <f>D9+D49+D54+D74+D104+D144</f>
        <v>1430822140.96</v>
      </c>
      <c r="E169" s="10">
        <f>E9+E49+E54+E74+E109+E144</f>
        <v>644795488.89999998</v>
      </c>
      <c r="F169" s="15">
        <f t="shared" si="8"/>
        <v>45.06468487183033</v>
      </c>
      <c r="G169" s="36"/>
    </row>
    <row r="170" spans="1:7" s="1" customFormat="1">
      <c r="A170" s="21"/>
      <c r="B170" s="24"/>
      <c r="C170" s="9" t="s">
        <v>7</v>
      </c>
      <c r="D170" s="10">
        <f>D10+D50+D55+D75+D105+D145</f>
        <v>205018888.86000001</v>
      </c>
      <c r="E170" s="10">
        <f t="shared" ref="E170:E171" si="10">E10+E50+E55+E75+E105+E145</f>
        <v>48114291.130000003</v>
      </c>
      <c r="F170" s="15">
        <f t="shared" si="8"/>
        <v>23.468223536639844</v>
      </c>
      <c r="G170" s="36"/>
    </row>
    <row r="171" spans="1:7" s="1" customFormat="1">
      <c r="A171" s="22"/>
      <c r="B171" s="25"/>
      <c r="C171" s="9" t="s">
        <v>8</v>
      </c>
      <c r="D171" s="10">
        <f>D11+D51+D56+D76+D106+D146</f>
        <v>141917297</v>
      </c>
      <c r="E171" s="10">
        <f t="shared" si="10"/>
        <v>72222725.510000005</v>
      </c>
      <c r="F171" s="15">
        <f t="shared" si="8"/>
        <v>50.89071384300675</v>
      </c>
      <c r="G171" s="37"/>
    </row>
    <row r="172" spans="1:7">
      <c r="A172" s="2"/>
      <c r="B172" s="1"/>
      <c r="C172" s="3"/>
      <c r="D172" s="1"/>
      <c r="E172" s="13"/>
      <c r="F172" s="1"/>
      <c r="G172" s="1"/>
    </row>
    <row r="173" spans="1:7">
      <c r="A173" s="16"/>
      <c r="B173" s="16"/>
      <c r="C173" s="16"/>
      <c r="D173" s="17"/>
      <c r="E173" s="16"/>
      <c r="F173" s="16"/>
      <c r="G173" s="16"/>
    </row>
    <row r="174" spans="1:7">
      <c r="A174" s="18"/>
      <c r="B174" s="18"/>
      <c r="C174" s="18"/>
      <c r="D174" s="19"/>
      <c r="E174" s="18"/>
      <c r="F174" s="18"/>
      <c r="G174" s="18"/>
    </row>
    <row r="175" spans="1:7">
      <c r="A175" s="33"/>
      <c r="B175" s="33"/>
      <c r="C175" s="33"/>
      <c r="D175" s="33"/>
      <c r="E175" s="33"/>
      <c r="F175" s="33"/>
      <c r="G175" s="33"/>
    </row>
    <row r="176" spans="1:7" ht="42.75" customHeight="1">
      <c r="A176" s="31"/>
      <c r="B176" s="32"/>
      <c r="C176" s="32"/>
      <c r="D176" s="32"/>
      <c r="E176" s="32"/>
      <c r="F176" s="32"/>
      <c r="G176" s="32"/>
    </row>
    <row r="177" spans="1:7">
      <c r="A177" s="33"/>
      <c r="B177" s="33"/>
      <c r="C177" s="33"/>
      <c r="D177" s="33"/>
      <c r="E177" s="33"/>
      <c r="F177" s="33"/>
      <c r="G177" s="33"/>
    </row>
    <row r="178" spans="1:7" ht="27.75" customHeight="1">
      <c r="A178" s="34"/>
      <c r="B178" s="34"/>
      <c r="C178" s="34"/>
      <c r="D178" s="34"/>
      <c r="E178" s="34"/>
      <c r="F178" s="34"/>
      <c r="G178" s="34"/>
    </row>
  </sheetData>
  <mergeCells count="109">
    <mergeCell ref="G137:G141"/>
    <mergeCell ref="A3:G3"/>
    <mergeCell ref="G142:G146"/>
    <mergeCell ref="G147:G151"/>
    <mergeCell ref="G152:G156"/>
    <mergeCell ref="G157:G161"/>
    <mergeCell ref="G162:G166"/>
    <mergeCell ref="G167:G171"/>
    <mergeCell ref="A175:G175"/>
    <mergeCell ref="A7:A11"/>
    <mergeCell ref="B7:B11"/>
    <mergeCell ref="G7:G11"/>
    <mergeCell ref="A5:A6"/>
    <mergeCell ref="B5:B6"/>
    <mergeCell ref="C5:E5"/>
    <mergeCell ref="F5:F6"/>
    <mergeCell ref="G5:G6"/>
    <mergeCell ref="B42:B46"/>
    <mergeCell ref="G42:G46"/>
    <mergeCell ref="A42:A46"/>
    <mergeCell ref="G47:G51"/>
    <mergeCell ref="A52:A56"/>
    <mergeCell ref="B52:B56"/>
    <mergeCell ref="G52:G56"/>
    <mergeCell ref="A176:G176"/>
    <mergeCell ref="A177:G177"/>
    <mergeCell ref="A178:G178"/>
    <mergeCell ref="G32:G36"/>
    <mergeCell ref="A37:A41"/>
    <mergeCell ref="B37:B41"/>
    <mergeCell ref="G132:G136"/>
    <mergeCell ref="G12:G16"/>
    <mergeCell ref="G37:G41"/>
    <mergeCell ref="A32:A36"/>
    <mergeCell ref="B32:B36"/>
    <mergeCell ref="A22:A26"/>
    <mergeCell ref="B22:B26"/>
    <mergeCell ref="G22:G26"/>
    <mergeCell ref="A27:A31"/>
    <mergeCell ref="B27:B31"/>
    <mergeCell ref="G27:G31"/>
    <mergeCell ref="B167:B171"/>
    <mergeCell ref="A167:A171"/>
    <mergeCell ref="A17:A21"/>
    <mergeCell ref="B17:B21"/>
    <mergeCell ref="G17:G21"/>
    <mergeCell ref="A12:A16"/>
    <mergeCell ref="B12:B16"/>
    <mergeCell ref="A47:A51"/>
    <mergeCell ref="G57:G61"/>
    <mergeCell ref="A62:A66"/>
    <mergeCell ref="B62:B66"/>
    <mergeCell ref="G62:G66"/>
    <mergeCell ref="A57:A61"/>
    <mergeCell ref="B57:B61"/>
    <mergeCell ref="G67:G71"/>
    <mergeCell ref="A72:A76"/>
    <mergeCell ref="B72:B76"/>
    <mergeCell ref="G72:G76"/>
    <mergeCell ref="A67:A71"/>
    <mergeCell ref="B67:B71"/>
    <mergeCell ref="G77:G81"/>
    <mergeCell ref="A82:A86"/>
    <mergeCell ref="B82:B86"/>
    <mergeCell ref="G82:G86"/>
    <mergeCell ref="A77:A81"/>
    <mergeCell ref="B77:B81"/>
    <mergeCell ref="G87:G91"/>
    <mergeCell ref="A92:A96"/>
    <mergeCell ref="B92:B96"/>
    <mergeCell ref="G92:G96"/>
    <mergeCell ref="A87:A91"/>
    <mergeCell ref="B87:B91"/>
    <mergeCell ref="G127:G131"/>
    <mergeCell ref="B47:B51"/>
    <mergeCell ref="B132:B136"/>
    <mergeCell ref="B137:B141"/>
    <mergeCell ref="A127:A131"/>
    <mergeCell ref="B127:B131"/>
    <mergeCell ref="G117:G121"/>
    <mergeCell ref="A122:A126"/>
    <mergeCell ref="B122:B126"/>
    <mergeCell ref="G122:G126"/>
    <mergeCell ref="A117:A121"/>
    <mergeCell ref="B117:B121"/>
    <mergeCell ref="G97:G101"/>
    <mergeCell ref="A102:A106"/>
    <mergeCell ref="B102:B106"/>
    <mergeCell ref="G102:G106"/>
    <mergeCell ref="A97:A101"/>
    <mergeCell ref="B97:B101"/>
    <mergeCell ref="G107:G111"/>
    <mergeCell ref="A112:A116"/>
    <mergeCell ref="B112:B116"/>
    <mergeCell ref="G112:G116"/>
    <mergeCell ref="A107:A111"/>
    <mergeCell ref="B107:B111"/>
    <mergeCell ref="B152:B156"/>
    <mergeCell ref="A152:A156"/>
    <mergeCell ref="B157:B161"/>
    <mergeCell ref="B162:B166"/>
    <mergeCell ref="A157:A161"/>
    <mergeCell ref="A162:A166"/>
    <mergeCell ref="B142:B146"/>
    <mergeCell ref="A132:A136"/>
    <mergeCell ref="A137:A141"/>
    <mergeCell ref="A142:A146"/>
    <mergeCell ref="B147:B151"/>
    <mergeCell ref="A147:A151"/>
  </mergeCells>
  <pageMargins left="0.27" right="0.3" top="0.33" bottom="0.26" header="0.22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StarcevaSS</dc:creator>
  <cp:lastModifiedBy>Bazhanovaea</cp:lastModifiedBy>
  <cp:lastPrinted>2021-07-06T12:14:00Z</cp:lastPrinted>
  <dcterms:created xsi:type="dcterms:W3CDTF">2021-07-06T11:37:08Z</dcterms:created>
  <dcterms:modified xsi:type="dcterms:W3CDTF">2021-07-12T11:25:02Z</dcterms:modified>
</cp:coreProperties>
</file>