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70" yWindow="2880" windowWidth="11340" windowHeight="9345" tabRatio="775" activeTab="0"/>
  </bookViews>
  <sheets>
    <sheet name="анализ" sheetId="1" r:id="rId1"/>
  </sheets>
  <definedNames>
    <definedName name="_xlnm.Print_Titles" localSheetId="0">'анализ'!$5:$6</definedName>
    <definedName name="_xlnm.Print_Area" localSheetId="0">'анализ'!$A$1:$E$131</definedName>
  </definedNames>
  <calcPr fullCalcOnLoad="1"/>
</workbook>
</file>

<file path=xl/sharedStrings.xml><?xml version="1.0" encoding="utf-8"?>
<sst xmlns="http://schemas.openxmlformats.org/spreadsheetml/2006/main" count="370" uniqueCount="258">
  <si>
    <t>Субсидии бюджетам бюджетной системы Российской Федерации (межбюджетные субсидии)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</si>
  <si>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</si>
  <si>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</si>
  <si>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</si>
  <si>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</si>
  <si>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</si>
  <si>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</si>
  <si>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</si>
  <si>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</si>
  <si>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</si>
  <si>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</si>
  <si>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000 1 13 02000 00 0000 130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</si>
  <si>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</si>
  <si>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</si>
  <si>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</si>
  <si>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</si>
  <si>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</si>
  <si>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</si>
  <si>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</si>
  <si>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</si>
  <si>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</si>
  <si>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</si>
  <si>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</si>
  <si>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</si>
  <si>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</si>
  <si>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000 1 13 00000 00 0000 000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</si>
  <si>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</si>
  <si>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</si>
  <si>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</si>
  <si>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</si>
  <si>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</si>
  <si>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</si>
  <si>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</si>
  <si>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</si>
  <si>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000 1 06 00000 00 0000 000</t>
  </si>
  <si>
    <t>Налоги на имущество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</si>
  <si>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</si>
  <si>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</si>
  <si>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</si>
  <si>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</si>
  <si>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</si>
  <si>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</si>
  <si>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</si>
  <si>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</si>
  <si>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</si>
  <si>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000 1 11 00000 00 0000 000</t>
  </si>
  <si>
    <t>ИТОГО ДОХОДОВ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</si>
  <si>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</si>
  <si>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</si>
  <si>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</si>
  <si>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</si>
  <si>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</si>
  <si>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</si>
  <si>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</si>
  <si>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</si>
  <si>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</si>
  <si>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000 1 17 00000 00 0000 000</t>
  </si>
  <si>
    <t>Прочие неналоговые доходы</t>
  </si>
  <si>
    <t>000 2 18 00000 00 0000 000</t>
  </si>
  <si>
    <t>000 2 19 00000 00 0000 000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</si>
  <si>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</si>
  <si>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</si>
  <si>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</si>
  <si>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</si>
  <si>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</si>
  <si>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</si>
  <si>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</si>
  <si>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</si>
  <si>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000 1 01 02010 01 0000 110</t>
  </si>
  <si>
    <t>000 1 05 01011 01 0000 110</t>
  </si>
  <si>
    <t>Налог, взимаемый с налогоплательщиков, выбравших в качестве объекта налогообложения  доходы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</si>
  <si>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</si>
  <si>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</si>
  <si>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</si>
  <si>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</si>
  <si>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</si>
  <si>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</si>
  <si>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</si>
  <si>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</si>
  <si>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</si>
  <si>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</si>
  <si>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</si>
  <si>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</si>
  <si>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</si>
  <si>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</si>
  <si>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</si>
  <si>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</si>
  <si>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</si>
  <si>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</si>
  <si>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</si>
  <si>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</si>
  <si>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</si>
  <si>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</si>
  <si>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</si>
  <si>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</si>
  <si>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</si>
  <si>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</si>
  <si>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</si>
  <si>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</si>
  <si>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</si>
  <si>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</si>
  <si>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</si>
  <si>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</si>
  <si>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</si>
  <si>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</si>
  <si>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000 1 13 02994 04 0000 130</t>
  </si>
  <si>
    <t>Прочие доходы от компенсации затрат бюджетов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</si>
  <si>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</si>
  <si>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</si>
  <si>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000 1 16 90040 04 0000 140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</si>
  <si>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</si>
  <si>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000 1 17 01040 04 0000 180</t>
  </si>
  <si>
    <t>Невыясненные поступления, зачисляемые в бюджеты городских округов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</si>
  <si>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</si>
  <si>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</si>
  <si>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Дотации бюджетам городских округов на выравнивание бюджетной обеспеченнности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</si>
  <si>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</si>
  <si>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</si>
  <si>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</si>
  <si>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</si>
  <si>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</si>
  <si>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</si>
  <si>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трансферы, передаваемые бюджетам городских округов</t>
  </si>
  <si>
    <t>000 1 12 01041 01 0000 120</t>
  </si>
  <si>
    <t xml:space="preserve">Плата за размещение отходов производства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</si>
  <si>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</si>
  <si>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</si>
  <si>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>0001 03 02231 01 0000 110</t>
  </si>
  <si>
    <t>0001 03 02241 01 0000 110</t>
  </si>
  <si>
    <t>0001 03 02261 01 0000 110</t>
  </si>
  <si>
    <t>0001 03 02251 01 0000 110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</si>
  <si>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</si>
  <si>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000 2 02 20077 04 0000 150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</si>
  <si>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</si>
  <si>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</si>
  <si>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000 2 02 39998 04 0000 150</t>
  </si>
  <si>
    <t>Единая субвенция бюджетам городских округов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</si>
  <si>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</si>
  <si>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</si>
  <si>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темп роста 2023 г. к 2022 г.</t>
  </si>
  <si>
    <t>000 2 02 10000 00 0000 150</t>
  </si>
  <si>
    <t>000 2 02 15001 04 0000 150</t>
  </si>
  <si>
    <t xml:space="preserve">000 2 02 15002 04 0000 150 </t>
  </si>
  <si>
    <t xml:space="preserve">  000 2 02 15010 04 0000 150</t>
  </si>
  <si>
    <t>000 2 02 20000 00 0000 150</t>
  </si>
  <si>
    <t>000 2 02 25519 04 0000 150</t>
  </si>
  <si>
    <t>000 2 02 25555 04 0000 150</t>
  </si>
  <si>
    <t xml:space="preserve">000 2 02 29999 04 0000 150                                                                                                </t>
  </si>
  <si>
    <t xml:space="preserve">000 2 02 30000 00 0000 150                                                                                               </t>
  </si>
  <si>
    <t xml:space="preserve">000 2 02 30027 04 0000 150                                                                                          </t>
  </si>
  <si>
    <t xml:space="preserve">000 2 02 30029 04 0000 150                                                                                           </t>
  </si>
  <si>
    <t xml:space="preserve">000 2 02 35120 04 0000 150
</t>
  </si>
  <si>
    <t xml:space="preserve">000 2 02 35930 04 0000 150                                                              </t>
  </si>
  <si>
    <t>000 2 02 40000 00 0000 150</t>
  </si>
  <si>
    <t>000 2 02 49999 04 0000 150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</si>
  <si>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</si>
  <si>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</si>
  <si>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</si>
  <si>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</si>
  <si>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000 1 16 01063 01 0000 140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</si>
  <si>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</si>
  <si>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</si>
  <si>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</si>
  <si>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</si>
  <si>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</si>
  <si>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</si>
  <si>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</si>
  <si>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</si>
  <si>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000 1 16 01173 01 0000 140</t>
  </si>
  <si>
    <t>000 1 16 01183 01 0000 140</t>
  </si>
  <si>
    <t>000 1 16 01193 01 0000 140</t>
  </si>
  <si>
    <t>000 1 16 01194 01 0000 140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</si>
  <si>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</si>
  <si>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</si>
  <si>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000 1 16 07010 04 0000 140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</si>
  <si>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</si>
  <si>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</si>
  <si>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</si>
  <si>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000 1 16 10123 01 0000 140</t>
  </si>
  <si>
    <t>000 1 16 10129 01 0000 140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</si>
  <si>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</si>
  <si>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</si>
  <si>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</si>
  <si>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</si>
  <si>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</si>
  <si>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</si>
  <si>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</si>
  <si>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</si>
  <si>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</si>
  <si>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</si>
  <si>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</si>
  <si>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</si>
  <si>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 год            (проект РСД)</t>
  </si>
  <si>
    <t>темп роста 2024 г. к 2023 г.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</si>
  <si>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</si>
  <si>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</si>
  <si>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</si>
  <si>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</si>
  <si>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</si>
  <si>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</si>
  <si>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</si>
  <si>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</si>
  <si>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</si>
  <si>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</si>
  <si>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</si>
  <si>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</si>
  <si>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000 1 0 1 02080 01 0000 110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</si>
  <si>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</si>
  <si>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</si>
  <si>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</si>
  <si>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</si>
  <si>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</si>
  <si>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</si>
  <si>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</si>
  <si>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2025 год            (проект РСД)</t>
  </si>
  <si>
    <t>темп роста 2025 г. к 2024 г.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</si>
  <si>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</si>
  <si>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</si>
  <si>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</si>
  <si>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</si>
  <si>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</si>
  <si>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</si>
  <si>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000 1 17 15020 04 0000 150</t>
  </si>
  <si>
    <t>Инициативные платежи, зачисляемые в бюджеты городских округов</t>
  </si>
  <si>
    <t>000 2 02 25527 04 0000 150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</si>
  <si>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</si>
  <si>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</si>
  <si>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</si>
  <si>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Cведения о доходах бюджета по видам доходов на 2024 год и на плановый период 2025 и 2026 годов в сравнении с ожидаемым исполнением за 2023 год (оценка текущего финансового года) и отчетом за 2022 год (отчетный финансовый год)</t>
  </si>
  <si>
    <t>2022 год            (исполнение)</t>
  </si>
  <si>
    <t>2023 год            (ожидаемая оценка)</t>
  </si>
  <si>
    <t>2026 год            (проект РСД)</t>
  </si>
  <si>
    <t>темп роста 2026 г. к 2025 г.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</si>
  <si>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</si>
  <si>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</si>
  <si>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000 2 03 00000 00 0000 150 </t>
  </si>
  <si>
    <t>Безвозмездные поступления от государственных  (муниципальных) организаций</t>
  </si>
  <si>
    <t>000 2 03 04000 04 0000 150</t>
  </si>
  <si>
    <t>Безвозмездные поступления от государственных  (муниципальных) организаций в бюджеты городских округов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</si>
  <si>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</si>
  <si>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</si>
  <si>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000 1 0 1 02130 01 0000 110</t>
  </si>
  <si>
    <t>000 1 0 1 02140 01 0000 110</t>
  </si>
  <si>
    <t>000 1 16 01157 01 0000 140</t>
  </si>
  <si>
    <t>000 2 02 25171 04 0000 150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</si>
  <si>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</si>
  <si>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000 2 02 25590 04 0000 150</t>
  </si>
  <si>
    <t>Субсидии бюджетам городских округов на техническое оснащение региональных и муниципальных музеев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</si>
  <si>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</si>
  <si>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</si>
  <si>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</si>
  <si>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</si>
  <si>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000 2 02 25213 04 0000 150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</si>
  <si>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</si>
  <si>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000 2 02 25511 04 0000 150</t>
  </si>
  <si>
    <t>Субсидии бюджетам городских округов на проведение комплексных кадастровых работ</t>
  </si>
  <si>
    <t>000 2 02 25513 04 0000 150</t>
  </si>
  <si>
    <t>Субсидии бюджетам городских округов на развитие сети учреждений культурно-досугового типа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</si>
</sst>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vertAlign val="superscript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23" fillId="24" borderId="10" xfId="0" applyFont="1" applyFill="1" applyBorder="1" applyAlignment="1">
      <alignment horizontal="justify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justify" vertical="center" wrapText="1"/>
    </xf>
    <xf numFmtId="2" fontId="21" fillId="24" borderId="10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vertical="center" wrapText="1"/>
    </xf>
    <xf numFmtId="2" fontId="24" fillId="24" borderId="10" xfId="0" applyNumberFormat="1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left" vertical="center" wrapText="1"/>
    </xf>
    <xf numFmtId="4" fontId="23" fillId="25" borderId="10" xfId="0" applyNumberFormat="1" applyFont="1" applyFill="1" applyBorder="1" applyAlignment="1">
      <alignment horizontal="center" vertical="center"/>
    </xf>
    <xf numFmtId="49" fontId="21" fillId="25" borderId="11" xfId="0" applyNumberFormat="1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21" fillId="0" borderId="11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center" vertical="center"/>
    </xf>
    <xf numFmtId="2" fontId="21" fillId="25" borderId="10" xfId="0" applyNumberFormat="1" applyFont="1" applyFill="1" applyBorder="1" applyAlignment="1">
      <alignment horizontal="center" vertical="center"/>
    </xf>
    <xf numFmtId="0" fontId="22" fillId="25" borderId="0" xfId="0" applyFont="1" applyFill="1" applyAlignment="1">
      <alignment/>
    </xf>
    <xf numFmtId="0" fontId="22" fillId="0" borderId="10" xfId="0" applyFont="1" applyFill="1" applyBorder="1" applyAlignment="1">
      <alignment horizontal="right" vertical="center"/>
    </xf>
    <xf numFmtId="49" fontId="2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34"/>
  <sheetViews>
    <sheetView tabSelected="1" zoomScalePageLayoutView="0" workbookViewId="0" topLeftCell="A123">
      <selection activeCell="E131" sqref="E131"/>
    </sheetView>
  </sheetViews>
  <sheetFormatPr defaultColWidth="9.00390625" defaultRowHeight="12.75"/>
  <cols>
    <col min="1" max="1" width="26.875" style="1" customWidth="1"/>
    <col min="2" max="2" width="46.25390625" style="1" customWidth="1"/>
    <col min="3" max="7" width="16.00390625" style="3" customWidth="1"/>
    <col min="8" max="8" width="8.625" style="3" customWidth="1"/>
    <col min="9" max="9" width="8.25390625" style="3" customWidth="1"/>
    <col min="10" max="10" width="8.00390625" style="3" customWidth="1"/>
    <col min="11" max="11" width="7.875" style="3" customWidth="1"/>
    <col min="12" max="12" width="9.125" style="1" customWidth="1"/>
    <col min="13" max="13" width="10.875" style="1" bestFit="1" customWidth="1"/>
    <col min="14" max="16384" width="9.125" style="1" customWidth="1"/>
  </cols>
  <sheetData>
    <row r="1" ht="12.75">
      <c r="B1" s="2"/>
    </row>
    <row r="2" ht="12.75">
      <c r="B2" s="2"/>
    </row>
    <row r="3" spans="1:11" ht="75.75" customHeight="1">
      <c r="A3" s="63" t="s">
        <v>228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3:11" ht="12.75">
      <c r="C4" s="52"/>
      <c r="D4" s="53"/>
      <c r="E4" s="53"/>
      <c r="F4" s="53"/>
      <c r="G4" s="53"/>
      <c r="H4" s="52"/>
      <c r="I4" s="52"/>
      <c r="J4" s="52"/>
      <c r="K4" s="52"/>
    </row>
    <row r="5" spans="1:11" ht="56.25" customHeight="1">
      <c r="A5" s="4" t="s">
        <v>12</v>
      </c>
      <c r="B5" s="5" t="s">
        <v>13</v>
      </c>
      <c r="C5" s="4" t="s">
        <v>229</v>
      </c>
      <c r="D5" s="4" t="s">
        <v>230</v>
      </c>
      <c r="E5" s="4" t="s">
        <v>192</v>
      </c>
      <c r="F5" s="4" t="s">
        <v>214</v>
      </c>
      <c r="G5" s="4" t="s">
        <v>231</v>
      </c>
      <c r="H5" s="4" t="s">
        <v>139</v>
      </c>
      <c r="I5" s="4" t="s">
        <v>193</v>
      </c>
      <c r="J5" s="4" t="s">
        <v>215</v>
      </c>
      <c r="K5" s="4" t="s">
        <v>232</v>
      </c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14</v>
      </c>
      <c r="B7" s="8" t="s">
        <v>15</v>
      </c>
      <c r="C7" s="9">
        <f>C8+C43</f>
        <v>963888022.8800001</v>
      </c>
      <c r="D7" s="9">
        <f>D8+D43</f>
        <v>1035234971.8600001</v>
      </c>
      <c r="E7" s="9">
        <f>E8+E43</f>
        <v>1125215554.95</v>
      </c>
      <c r="F7" s="9">
        <f>F8+F43</f>
        <v>1133674604.23</v>
      </c>
      <c r="G7" s="9">
        <f>G8+G43</f>
        <v>1173323033.44</v>
      </c>
      <c r="H7" s="34">
        <f aca="true" t="shared" si="0" ref="H7:K8">D7/C7</f>
        <v>1.0740199559351538</v>
      </c>
      <c r="I7" s="34">
        <f t="shared" si="0"/>
        <v>1.086918028791408</v>
      </c>
      <c r="J7" s="34">
        <f t="shared" si="0"/>
        <v>1.0075177144883816</v>
      </c>
      <c r="K7" s="34">
        <f t="shared" si="0"/>
        <v>1.0349733768949774</v>
      </c>
    </row>
    <row r="8" spans="1:11" ht="13.5">
      <c r="A8" s="7"/>
      <c r="B8" s="10" t="s">
        <v>16</v>
      </c>
      <c r="C8" s="11">
        <f>C10+C19+C25+C35+C40</f>
        <v>866025202.1600001</v>
      </c>
      <c r="D8" s="48">
        <f>D10+D19+D25+D35+D40</f>
        <v>929258323.0300001</v>
      </c>
      <c r="E8" s="48">
        <f>E10+E19+E25+E35+E40</f>
        <v>1014986877.16</v>
      </c>
      <c r="F8" s="48">
        <f>F10+F19+F25+F35+F40</f>
        <v>1027903376.82</v>
      </c>
      <c r="G8" s="48">
        <f>G10+G19+G25+G35+G40</f>
        <v>1068149618.5900002</v>
      </c>
      <c r="H8" s="34">
        <f t="shared" si="0"/>
        <v>1.0730153357111165</v>
      </c>
      <c r="I8" s="34">
        <f t="shared" si="0"/>
        <v>1.0922548144099133</v>
      </c>
      <c r="J8" s="34">
        <f t="shared" si="0"/>
        <v>1.0127257799589895</v>
      </c>
      <c r="K8" s="34">
        <f t="shared" si="0"/>
        <v>1.0391537207461161</v>
      </c>
    </row>
    <row r="9" spans="1:11" ht="13.5">
      <c r="A9" s="7"/>
      <c r="B9" s="10" t="s">
        <v>17</v>
      </c>
      <c r="C9" s="9"/>
      <c r="D9" s="9"/>
      <c r="E9" s="9"/>
      <c r="F9" s="9"/>
      <c r="G9" s="9"/>
      <c r="H9" s="34"/>
      <c r="I9" s="34"/>
      <c r="J9" s="34"/>
      <c r="K9" s="34"/>
    </row>
    <row r="10" spans="1:11" ht="12.75">
      <c r="A10" s="12" t="s">
        <v>18</v>
      </c>
      <c r="B10" s="13" t="s">
        <v>19</v>
      </c>
      <c r="C10" s="14">
        <f>C11</f>
        <v>796143523.7</v>
      </c>
      <c r="D10" s="14">
        <f>D11</f>
        <v>863004574.4300001</v>
      </c>
      <c r="E10" s="14">
        <f>E11</f>
        <v>948063378</v>
      </c>
      <c r="F10" s="14">
        <f>F11</f>
        <v>960140485</v>
      </c>
      <c r="G10" s="14">
        <f>G11</f>
        <v>999343160.0000001</v>
      </c>
      <c r="H10" s="34">
        <f aca="true" t="shared" si="1" ref="H10:H41">D10/C10</f>
        <v>1.0839811525681573</v>
      </c>
      <c r="I10" s="34">
        <f aca="true" t="shared" si="2" ref="I10:I42">E10/D10</f>
        <v>1.0985612429994127</v>
      </c>
      <c r="J10" s="34">
        <f aca="true" t="shared" si="3" ref="J10:K42">F10/E10</f>
        <v>1.0127387127066099</v>
      </c>
      <c r="K10" s="34">
        <f t="shared" si="3"/>
        <v>1.0408301447678254</v>
      </c>
    </row>
    <row r="11" spans="1:11" s="19" customFormat="1" ht="12.75">
      <c r="A11" s="38" t="s">
        <v>20</v>
      </c>
      <c r="B11" s="39" t="s">
        <v>21</v>
      </c>
      <c r="C11" s="40">
        <f>C12+C13+C14+C16+C15+C17+C18</f>
        <v>796143523.7</v>
      </c>
      <c r="D11" s="40">
        <f>D12+D13+D14+D16+D15+D17+D18</f>
        <v>863004574.4300001</v>
      </c>
      <c r="E11" s="40">
        <f>E12+E13+E14+E16+E15+E17+E18</f>
        <v>948063378</v>
      </c>
      <c r="F11" s="40">
        <f>F12+F13+F14+F16+F15+F17+F18</f>
        <v>960140485</v>
      </c>
      <c r="G11" s="40">
        <f>G12+G13+G14+G16+G15+G17+G18</f>
        <v>999343160.0000001</v>
      </c>
      <c r="H11" s="41">
        <f t="shared" si="1"/>
        <v>1.0839811525681573</v>
      </c>
      <c r="I11" s="41">
        <f t="shared" si="2"/>
        <v>1.0985612429994127</v>
      </c>
      <c r="J11" s="41">
        <f t="shared" si="3"/>
        <v>1.0127387127066099</v>
      </c>
      <c r="K11" s="41">
        <f t="shared" si="3"/>
        <v>1.0408301447678254</v>
      </c>
    </row>
    <row r="12" spans="1:11" ht="70.5" customHeight="1">
      <c r="A12" s="36" t="s">
        <v>68</v>
      </c>
      <c r="B12" s="18" t="s">
        <v>63</v>
      </c>
      <c r="C12" s="16">
        <v>788675471.26</v>
      </c>
      <c r="D12" s="16">
        <v>852389618.17</v>
      </c>
      <c r="E12" s="16">
        <v>936699787.38</v>
      </c>
      <c r="F12" s="16">
        <v>948322350.77</v>
      </c>
      <c r="G12" s="16">
        <v>987052300.4</v>
      </c>
      <c r="H12" s="35">
        <f t="shared" si="1"/>
        <v>1.0807862666353871</v>
      </c>
      <c r="I12" s="35">
        <f t="shared" si="2"/>
        <v>1.0989103661199042</v>
      </c>
      <c r="J12" s="35">
        <f t="shared" si="3"/>
        <v>1.0124079919165019</v>
      </c>
      <c r="K12" s="35">
        <f t="shared" si="3"/>
        <v>1.0408404901545902</v>
      </c>
    </row>
    <row r="13" spans="1:11" ht="114.75">
      <c r="A13" s="36" t="s">
        <v>64</v>
      </c>
      <c r="B13" s="18" t="s">
        <v>65</v>
      </c>
      <c r="C13" s="16">
        <v>757532.98</v>
      </c>
      <c r="D13" s="16">
        <v>863004.57</v>
      </c>
      <c r="E13" s="16">
        <v>923869.16</v>
      </c>
      <c r="F13" s="16">
        <v>960823.92</v>
      </c>
      <c r="G13" s="16">
        <v>999256.88</v>
      </c>
      <c r="H13" s="35">
        <f t="shared" si="1"/>
        <v>1.1392303606372358</v>
      </c>
      <c r="I13" s="35">
        <f t="shared" si="2"/>
        <v>1.070526382032948</v>
      </c>
      <c r="J13" s="35">
        <f t="shared" si="3"/>
        <v>1.0399999930726123</v>
      </c>
      <c r="K13" s="35">
        <f t="shared" si="3"/>
        <v>1.0400000033304748</v>
      </c>
    </row>
    <row r="14" spans="1:11" ht="51">
      <c r="A14" s="36" t="s">
        <v>66</v>
      </c>
      <c r="B14" s="18" t="s">
        <v>67</v>
      </c>
      <c r="C14" s="16">
        <v>2073279.5</v>
      </c>
      <c r="D14" s="16">
        <v>3883520.58</v>
      </c>
      <c r="E14" s="16">
        <v>4157411.2</v>
      </c>
      <c r="F14" s="16">
        <v>4323707.64</v>
      </c>
      <c r="G14" s="16">
        <v>4496655.95</v>
      </c>
      <c r="H14" s="35">
        <f t="shared" si="1"/>
        <v>1.873129300704512</v>
      </c>
      <c r="I14" s="35">
        <f t="shared" si="2"/>
        <v>1.0705263727481007</v>
      </c>
      <c r="J14" s="35">
        <f t="shared" si="3"/>
        <v>1.0399999980757255</v>
      </c>
      <c r="K14" s="35">
        <f t="shared" si="3"/>
        <v>1.0400000010176453</v>
      </c>
    </row>
    <row r="15" spans="1:11" ht="89.25">
      <c r="A15" s="36" t="s">
        <v>216</v>
      </c>
      <c r="B15" s="18" t="s">
        <v>217</v>
      </c>
      <c r="C15" s="16">
        <v>3421.44</v>
      </c>
      <c r="D15" s="16">
        <v>0</v>
      </c>
      <c r="E15" s="16">
        <v>0</v>
      </c>
      <c r="F15" s="16">
        <v>0</v>
      </c>
      <c r="G15" s="16">
        <v>0</v>
      </c>
      <c r="H15" s="35">
        <f t="shared" si="1"/>
        <v>0</v>
      </c>
      <c r="I15" s="35" t="s">
        <v>62</v>
      </c>
      <c r="J15" s="35" t="s">
        <v>62</v>
      </c>
      <c r="K15" s="35" t="s">
        <v>62</v>
      </c>
    </row>
    <row r="16" spans="1:11" ht="89.25">
      <c r="A16" s="36" t="s">
        <v>206</v>
      </c>
      <c r="B16" s="18" t="s">
        <v>207</v>
      </c>
      <c r="C16" s="16">
        <v>4633818.52</v>
      </c>
      <c r="D16" s="16">
        <v>3538318.76</v>
      </c>
      <c r="E16" s="16">
        <v>3787863.54</v>
      </c>
      <c r="F16" s="16">
        <v>3939378.08</v>
      </c>
      <c r="G16" s="16">
        <v>4096953.2</v>
      </c>
      <c r="H16" s="35">
        <f t="shared" si="1"/>
        <v>0.763585959339642</v>
      </c>
      <c r="I16" s="35">
        <f t="shared" si="2"/>
        <v>1.0705263705523242</v>
      </c>
      <c r="J16" s="35">
        <f t="shared" si="3"/>
        <v>1.0399999995775984</v>
      </c>
      <c r="K16" s="35">
        <f t="shared" si="3"/>
        <v>1.0399999991876892</v>
      </c>
    </row>
    <row r="17" spans="1:11" ht="51">
      <c r="A17" s="36" t="s">
        <v>241</v>
      </c>
      <c r="B17" s="18" t="s">
        <v>239</v>
      </c>
      <c r="C17" s="16">
        <v>0</v>
      </c>
      <c r="D17" s="16">
        <v>1035605.49</v>
      </c>
      <c r="E17" s="16">
        <v>1108642.99</v>
      </c>
      <c r="F17" s="16">
        <v>1152988.71</v>
      </c>
      <c r="G17" s="16">
        <v>1199108.25</v>
      </c>
      <c r="H17" s="35" t="s">
        <v>62</v>
      </c>
      <c r="I17" s="35">
        <f t="shared" si="2"/>
        <v>1.070526373899389</v>
      </c>
      <c r="J17" s="35">
        <f t="shared" si="3"/>
        <v>1.0400000003608014</v>
      </c>
      <c r="K17" s="35">
        <f t="shared" si="3"/>
        <v>1.0399999927145862</v>
      </c>
    </row>
    <row r="18" spans="1:11" ht="51">
      <c r="A18" s="36" t="s">
        <v>242</v>
      </c>
      <c r="B18" s="18" t="s">
        <v>240</v>
      </c>
      <c r="C18" s="16">
        <v>0</v>
      </c>
      <c r="D18" s="16">
        <v>1294506.86</v>
      </c>
      <c r="E18" s="16">
        <v>1385803.73</v>
      </c>
      <c r="F18" s="16">
        <v>1441235.88</v>
      </c>
      <c r="G18" s="16">
        <v>1498885.32</v>
      </c>
      <c r="H18" s="35" t="s">
        <v>62</v>
      </c>
      <c r="I18" s="35">
        <f t="shared" si="2"/>
        <v>1.0705263701731174</v>
      </c>
      <c r="J18" s="35">
        <f t="shared" si="3"/>
        <v>1.0400000005772823</v>
      </c>
      <c r="K18" s="35">
        <f t="shared" si="3"/>
        <v>1.040000003330475</v>
      </c>
    </row>
    <row r="19" spans="1:11" ht="25.5">
      <c r="A19" s="12" t="s">
        <v>47</v>
      </c>
      <c r="B19" s="17" t="s">
        <v>48</v>
      </c>
      <c r="C19" s="14">
        <f>C20</f>
        <v>10185153.620000001</v>
      </c>
      <c r="D19" s="14">
        <f>D20</f>
        <v>10908987.600000001</v>
      </c>
      <c r="E19" s="14">
        <f>E20</f>
        <v>10909800.16</v>
      </c>
      <c r="F19" s="14">
        <f>F20</f>
        <v>11130972.82</v>
      </c>
      <c r="G19" s="14">
        <f>G20</f>
        <v>11540960.59</v>
      </c>
      <c r="H19" s="34">
        <f t="shared" si="1"/>
        <v>1.0710675564655843</v>
      </c>
      <c r="I19" s="34">
        <f t="shared" si="2"/>
        <v>1.000074485372043</v>
      </c>
      <c r="J19" s="34">
        <f t="shared" si="3"/>
        <v>1.0202728424679046</v>
      </c>
      <c r="K19" s="34">
        <f t="shared" si="3"/>
        <v>1.036833058226801</v>
      </c>
    </row>
    <row r="20" spans="1:11" s="19" customFormat="1" ht="38.25">
      <c r="A20" s="38" t="s">
        <v>49</v>
      </c>
      <c r="B20" s="42" t="s">
        <v>50</v>
      </c>
      <c r="C20" s="40">
        <f>C21+C22+C23+C24</f>
        <v>10185153.620000001</v>
      </c>
      <c r="D20" s="40">
        <f>D21+D22+D23+D24</f>
        <v>10908987.600000001</v>
      </c>
      <c r="E20" s="40">
        <f>E21+E22+E23+E24</f>
        <v>10909800.16</v>
      </c>
      <c r="F20" s="40">
        <f>F21+F22+F23+F24</f>
        <v>11130972.82</v>
      </c>
      <c r="G20" s="40">
        <f>G21+G22+G23+G24</f>
        <v>11540960.59</v>
      </c>
      <c r="H20" s="41">
        <f t="shared" si="1"/>
        <v>1.0710675564655843</v>
      </c>
      <c r="I20" s="41">
        <f t="shared" si="2"/>
        <v>1.000074485372043</v>
      </c>
      <c r="J20" s="41">
        <f t="shared" si="3"/>
        <v>1.0202728424679046</v>
      </c>
      <c r="K20" s="41">
        <f t="shared" si="3"/>
        <v>1.036833058226801</v>
      </c>
    </row>
    <row r="21" spans="1:11" ht="116.25" customHeight="1">
      <c r="A21" s="36" t="s">
        <v>127</v>
      </c>
      <c r="B21" s="18" t="s">
        <v>194</v>
      </c>
      <c r="C21" s="16">
        <v>5105889.2</v>
      </c>
      <c r="D21" s="16">
        <v>5394071.59</v>
      </c>
      <c r="E21" s="16">
        <v>5689914.24</v>
      </c>
      <c r="F21" s="16">
        <v>5790970.48</v>
      </c>
      <c r="G21" s="16">
        <v>6011663.26</v>
      </c>
      <c r="H21" s="35">
        <f t="shared" si="1"/>
        <v>1.0564411758092986</v>
      </c>
      <c r="I21" s="35">
        <f t="shared" si="2"/>
        <v>1.054845888687955</v>
      </c>
      <c r="J21" s="35">
        <f t="shared" si="3"/>
        <v>1.0177605910629683</v>
      </c>
      <c r="K21" s="35">
        <f t="shared" si="3"/>
        <v>1.0381098091869394</v>
      </c>
    </row>
    <row r="22" spans="1:11" ht="131.25" customHeight="1">
      <c r="A22" s="36" t="s">
        <v>128</v>
      </c>
      <c r="B22" s="18" t="s">
        <v>195</v>
      </c>
      <c r="C22" s="16">
        <v>27579.74</v>
      </c>
      <c r="D22" s="16">
        <v>28535.69</v>
      </c>
      <c r="E22" s="16">
        <v>27110.67</v>
      </c>
      <c r="F22" s="16">
        <v>30426.5</v>
      </c>
      <c r="G22" s="16">
        <v>31932.41</v>
      </c>
      <c r="H22" s="35">
        <f t="shared" si="1"/>
        <v>1.034661312978295</v>
      </c>
      <c r="I22" s="35">
        <f t="shared" si="2"/>
        <v>0.9500618348461173</v>
      </c>
      <c r="J22" s="35">
        <f t="shared" si="3"/>
        <v>1.1223071949162453</v>
      </c>
      <c r="K22" s="35">
        <f t="shared" si="3"/>
        <v>1.049493369266922</v>
      </c>
    </row>
    <row r="23" spans="1:11" ht="114.75">
      <c r="A23" s="36" t="s">
        <v>130</v>
      </c>
      <c r="B23" s="18" t="s">
        <v>156</v>
      </c>
      <c r="C23" s="16">
        <v>5637478.32</v>
      </c>
      <c r="D23" s="16">
        <v>5486380.32</v>
      </c>
      <c r="E23" s="16">
        <v>5192775.25</v>
      </c>
      <c r="F23" s="16">
        <v>5309575.84</v>
      </c>
      <c r="G23" s="16">
        <v>5497364.92</v>
      </c>
      <c r="H23" s="35">
        <f t="shared" si="1"/>
        <v>0.9731975909399151</v>
      </c>
      <c r="I23" s="35">
        <f t="shared" si="2"/>
        <v>0.9464847398694373</v>
      </c>
      <c r="J23" s="35">
        <f t="shared" si="3"/>
        <v>1.0224929030001828</v>
      </c>
      <c r="K23" s="35">
        <f t="shared" si="3"/>
        <v>1.0353680003184587</v>
      </c>
    </row>
    <row r="24" spans="1:11" ht="118.5" customHeight="1">
      <c r="A24" s="36" t="s">
        <v>129</v>
      </c>
      <c r="B24" s="18" t="s">
        <v>131</v>
      </c>
      <c r="C24" s="16">
        <v>-585793.64</v>
      </c>
      <c r="D24" s="16">
        <v>0</v>
      </c>
      <c r="E24" s="16">
        <v>0</v>
      </c>
      <c r="F24" s="16">
        <v>0</v>
      </c>
      <c r="G24" s="16">
        <v>0</v>
      </c>
      <c r="H24" s="35">
        <f t="shared" si="1"/>
        <v>0</v>
      </c>
      <c r="I24" s="35" t="s">
        <v>62</v>
      </c>
      <c r="J24" s="35" t="s">
        <v>62</v>
      </c>
      <c r="K24" s="35" t="s">
        <v>62</v>
      </c>
    </row>
    <row r="25" spans="1:11" ht="12.75">
      <c r="A25" s="12" t="s">
        <v>51</v>
      </c>
      <c r="B25" s="13" t="s">
        <v>52</v>
      </c>
      <c r="C25" s="14">
        <f>C26+C31+C34</f>
        <v>35911679.07000001</v>
      </c>
      <c r="D25" s="14">
        <f>D26+D31+D34</f>
        <v>34663475</v>
      </c>
      <c r="E25" s="14">
        <f>E26+E31+E34</f>
        <v>35055003</v>
      </c>
      <c r="F25" s="14">
        <f>F26+F31+F34</f>
        <v>35445765</v>
      </c>
      <c r="G25" s="14">
        <f>G26+G31+G34</f>
        <v>35842043</v>
      </c>
      <c r="H25" s="34">
        <f t="shared" si="1"/>
        <v>0.9652423918255959</v>
      </c>
      <c r="I25" s="34">
        <f t="shared" si="2"/>
        <v>1.0112951168340738</v>
      </c>
      <c r="J25" s="34">
        <f t="shared" si="3"/>
        <v>1.0111471107276755</v>
      </c>
      <c r="K25" s="34">
        <f t="shared" si="3"/>
        <v>1.0111798405253773</v>
      </c>
    </row>
    <row r="26" spans="1:11" s="19" customFormat="1" ht="25.5">
      <c r="A26" s="38" t="s">
        <v>53</v>
      </c>
      <c r="B26" s="43" t="s">
        <v>22</v>
      </c>
      <c r="C26" s="40">
        <f>C27+C28+C29+C30</f>
        <v>34509522.43000001</v>
      </c>
      <c r="D26" s="40">
        <f>D27+D28+D29+D30</f>
        <v>33380800</v>
      </c>
      <c r="E26" s="40">
        <f>E27+E28+E29+E30</f>
        <v>33714608</v>
      </c>
      <c r="F26" s="40">
        <f>F27+F28+F29+F30</f>
        <v>34051754</v>
      </c>
      <c r="G26" s="40">
        <f>G27+G28+G29+G30</f>
        <v>34392272</v>
      </c>
      <c r="H26" s="41">
        <f t="shared" si="1"/>
        <v>0.9672924355215423</v>
      </c>
      <c r="I26" s="41">
        <f t="shared" si="2"/>
        <v>1.01</v>
      </c>
      <c r="J26" s="41">
        <f t="shared" si="3"/>
        <v>1.0099999976271414</v>
      </c>
      <c r="K26" s="41">
        <f t="shared" si="3"/>
        <v>1.010000013508849</v>
      </c>
    </row>
    <row r="27" spans="1:11" ht="25.5">
      <c r="A27" s="36" t="s">
        <v>69</v>
      </c>
      <c r="B27" s="18" t="s">
        <v>70</v>
      </c>
      <c r="C27" s="16">
        <v>16234190.29</v>
      </c>
      <c r="D27" s="16">
        <v>16571919.84</v>
      </c>
      <c r="E27" s="16">
        <v>15312762</v>
      </c>
      <c r="F27" s="16">
        <v>15009856</v>
      </c>
      <c r="G27" s="16">
        <v>15278102</v>
      </c>
      <c r="H27" s="35">
        <f t="shared" si="1"/>
        <v>1.0208035968512723</v>
      </c>
      <c r="I27" s="35">
        <f t="shared" si="2"/>
        <v>0.924018589749587</v>
      </c>
      <c r="J27" s="35">
        <f t="shared" si="3"/>
        <v>0.9802187221351707</v>
      </c>
      <c r="K27" s="35">
        <f t="shared" si="3"/>
        <v>1.017871324015367</v>
      </c>
    </row>
    <row r="28" spans="1:11" ht="38.25">
      <c r="A28" s="36" t="s">
        <v>71</v>
      </c>
      <c r="B28" s="18" t="s">
        <v>72</v>
      </c>
      <c r="C28" s="16">
        <v>-71.77</v>
      </c>
      <c r="D28" s="16">
        <v>0</v>
      </c>
      <c r="E28" s="16">
        <v>0</v>
      </c>
      <c r="F28" s="16">
        <v>0</v>
      </c>
      <c r="G28" s="16">
        <v>0</v>
      </c>
      <c r="H28" s="35">
        <f t="shared" si="1"/>
        <v>0</v>
      </c>
      <c r="I28" s="35" t="s">
        <v>62</v>
      </c>
      <c r="J28" s="35" t="s">
        <v>62</v>
      </c>
      <c r="K28" s="35" t="s">
        <v>62</v>
      </c>
    </row>
    <row r="29" spans="1:11" ht="63.75">
      <c r="A29" s="36" t="s">
        <v>73</v>
      </c>
      <c r="B29" s="18" t="s">
        <v>155</v>
      </c>
      <c r="C29" s="16">
        <v>18269703.32</v>
      </c>
      <c r="D29" s="16">
        <v>16804817.79</v>
      </c>
      <c r="E29" s="16">
        <v>18401846</v>
      </c>
      <c r="F29" s="16">
        <v>19041898</v>
      </c>
      <c r="G29" s="16">
        <v>19114170</v>
      </c>
      <c r="H29" s="35">
        <f t="shared" si="1"/>
        <v>0.9198188660022532</v>
      </c>
      <c r="I29" s="35">
        <f t="shared" si="2"/>
        <v>1.0950339497849444</v>
      </c>
      <c r="J29" s="35">
        <f t="shared" si="3"/>
        <v>1.0347819452461453</v>
      </c>
      <c r="K29" s="35">
        <f t="shared" si="3"/>
        <v>1.003795419973366</v>
      </c>
    </row>
    <row r="30" spans="1:11" ht="39.75" customHeight="1">
      <c r="A30" s="37" t="s">
        <v>74</v>
      </c>
      <c r="B30" s="18" t="s">
        <v>196</v>
      </c>
      <c r="C30" s="16">
        <v>5700.59</v>
      </c>
      <c r="D30" s="16">
        <v>4062.37</v>
      </c>
      <c r="E30" s="16">
        <v>0</v>
      </c>
      <c r="F30" s="16">
        <v>0</v>
      </c>
      <c r="G30" s="16">
        <v>0</v>
      </c>
      <c r="H30" s="35">
        <f t="shared" si="1"/>
        <v>0.7126227285245913</v>
      </c>
      <c r="I30" s="35">
        <f t="shared" si="2"/>
        <v>0</v>
      </c>
      <c r="J30" s="35" t="s">
        <v>62</v>
      </c>
      <c r="K30" s="35" t="s">
        <v>62</v>
      </c>
    </row>
    <row r="31" spans="1:11" s="19" customFormat="1" ht="25.5">
      <c r="A31" s="38" t="s">
        <v>23</v>
      </c>
      <c r="B31" s="43" t="s">
        <v>24</v>
      </c>
      <c r="C31" s="40">
        <f>C32+C33</f>
        <v>-10854.44</v>
      </c>
      <c r="D31" s="40">
        <f>D32+D33</f>
        <v>0</v>
      </c>
      <c r="E31" s="40">
        <f>E32+E33</f>
        <v>0</v>
      </c>
      <c r="F31" s="40">
        <f>F32+F33</f>
        <v>0</v>
      </c>
      <c r="G31" s="40">
        <f>G32+G33</f>
        <v>0</v>
      </c>
      <c r="H31" s="41">
        <f t="shared" si="1"/>
        <v>0</v>
      </c>
      <c r="I31" s="41" t="s">
        <v>62</v>
      </c>
      <c r="J31" s="41" t="s">
        <v>62</v>
      </c>
      <c r="K31" s="41" t="s">
        <v>62</v>
      </c>
    </row>
    <row r="32" spans="1:11" ht="25.5">
      <c r="A32" s="36" t="s">
        <v>75</v>
      </c>
      <c r="B32" s="18" t="s">
        <v>76</v>
      </c>
      <c r="C32" s="16">
        <v>-10427.41</v>
      </c>
      <c r="D32" s="16">
        <v>0</v>
      </c>
      <c r="E32" s="16">
        <v>0</v>
      </c>
      <c r="F32" s="16">
        <v>0</v>
      </c>
      <c r="G32" s="16">
        <v>0</v>
      </c>
      <c r="H32" s="35">
        <f t="shared" si="1"/>
        <v>0</v>
      </c>
      <c r="I32" s="35" t="s">
        <v>62</v>
      </c>
      <c r="J32" s="35" t="s">
        <v>62</v>
      </c>
      <c r="K32" s="35" t="s">
        <v>62</v>
      </c>
    </row>
    <row r="33" spans="1:11" ht="38.25">
      <c r="A33" s="36" t="s">
        <v>77</v>
      </c>
      <c r="B33" s="18" t="s">
        <v>78</v>
      </c>
      <c r="C33" s="16">
        <v>-427.03</v>
      </c>
      <c r="D33" s="16">
        <v>0</v>
      </c>
      <c r="E33" s="16">
        <v>0</v>
      </c>
      <c r="F33" s="16">
        <v>0</v>
      </c>
      <c r="G33" s="16">
        <v>0</v>
      </c>
      <c r="H33" s="35">
        <f t="shared" si="1"/>
        <v>0</v>
      </c>
      <c r="I33" s="35" t="s">
        <v>62</v>
      </c>
      <c r="J33" s="35" t="s">
        <v>62</v>
      </c>
      <c r="K33" s="35" t="s">
        <v>62</v>
      </c>
    </row>
    <row r="34" spans="1:11" s="19" customFormat="1" ht="38.25">
      <c r="A34" s="36" t="s">
        <v>89</v>
      </c>
      <c r="B34" s="55" t="s">
        <v>90</v>
      </c>
      <c r="C34" s="16">
        <v>1413011.08</v>
      </c>
      <c r="D34" s="16">
        <v>1282675</v>
      </c>
      <c r="E34" s="16">
        <v>1340395</v>
      </c>
      <c r="F34" s="16">
        <v>1394011</v>
      </c>
      <c r="G34" s="16">
        <v>1449771</v>
      </c>
      <c r="H34" s="35">
        <f t="shared" si="1"/>
        <v>0.9077600438915171</v>
      </c>
      <c r="I34" s="35">
        <f t="shared" si="2"/>
        <v>1.0449997076422322</v>
      </c>
      <c r="J34" s="35">
        <f t="shared" si="3"/>
        <v>1.040000149209748</v>
      </c>
      <c r="K34" s="35">
        <f t="shared" si="3"/>
        <v>1.0399996843640402</v>
      </c>
    </row>
    <row r="35" spans="1:11" ht="12.75">
      <c r="A35" s="12" t="s">
        <v>34</v>
      </c>
      <c r="B35" s="13" t="s">
        <v>35</v>
      </c>
      <c r="C35" s="14">
        <f>C36+C37</f>
        <v>12823358.12</v>
      </c>
      <c r="D35" s="14">
        <f>D36+D37</f>
        <v>10978208</v>
      </c>
      <c r="E35" s="14">
        <f>E36+E37</f>
        <v>11255618</v>
      </c>
      <c r="F35" s="14">
        <f>F36+F37</f>
        <v>11483076</v>
      </c>
      <c r="G35" s="14">
        <f>G36+G37</f>
        <v>11720377</v>
      </c>
      <c r="H35" s="34">
        <f t="shared" si="1"/>
        <v>0.8561102245813283</v>
      </c>
      <c r="I35" s="34">
        <f t="shared" si="2"/>
        <v>1.0252691513952004</v>
      </c>
      <c r="J35" s="34">
        <f t="shared" si="3"/>
        <v>1.0202083972643705</v>
      </c>
      <c r="K35" s="34">
        <f t="shared" si="3"/>
        <v>1.0206652816719144</v>
      </c>
    </row>
    <row r="36" spans="1:11" ht="42.75" customHeight="1">
      <c r="A36" s="36" t="s">
        <v>91</v>
      </c>
      <c r="B36" s="45" t="s">
        <v>92</v>
      </c>
      <c r="C36" s="16">
        <v>7060786.39</v>
      </c>
      <c r="D36" s="16">
        <v>7357080</v>
      </c>
      <c r="E36" s="16">
        <v>7471539</v>
      </c>
      <c r="F36" s="16">
        <v>7550754</v>
      </c>
      <c r="G36" s="16">
        <v>7630762</v>
      </c>
      <c r="H36" s="35">
        <f t="shared" si="1"/>
        <v>1.041963259279396</v>
      </c>
      <c r="I36" s="35">
        <f t="shared" si="2"/>
        <v>1.0155576669004551</v>
      </c>
      <c r="J36" s="35">
        <f t="shared" si="3"/>
        <v>1.010602233355136</v>
      </c>
      <c r="K36" s="35">
        <f t="shared" si="3"/>
        <v>1.0105960278933732</v>
      </c>
    </row>
    <row r="37" spans="1:11" s="19" customFormat="1" ht="12.75">
      <c r="A37" s="38" t="s">
        <v>36</v>
      </c>
      <c r="B37" s="43" t="s">
        <v>37</v>
      </c>
      <c r="C37" s="40">
        <f>C38+C39</f>
        <v>5762571.7299999995</v>
      </c>
      <c r="D37" s="40">
        <f>D38+D39</f>
        <v>3621128</v>
      </c>
      <c r="E37" s="40">
        <f>E38+E39</f>
        <v>3784079</v>
      </c>
      <c r="F37" s="40">
        <f>F38+F39</f>
        <v>3932322</v>
      </c>
      <c r="G37" s="40">
        <f>G38+G39</f>
        <v>4089615</v>
      </c>
      <c r="H37" s="41">
        <f t="shared" si="1"/>
        <v>0.6283874925405918</v>
      </c>
      <c r="I37" s="35">
        <f t="shared" si="2"/>
        <v>1.0450000662776904</v>
      </c>
      <c r="J37" s="41">
        <f t="shared" si="3"/>
        <v>1.039175450618235</v>
      </c>
      <c r="K37" s="41">
        <f t="shared" si="3"/>
        <v>1.0400000305163208</v>
      </c>
    </row>
    <row r="38" spans="1:13" ht="38.25">
      <c r="A38" s="36" t="s">
        <v>79</v>
      </c>
      <c r="B38" s="18" t="s">
        <v>80</v>
      </c>
      <c r="C38" s="16">
        <v>5767708.31</v>
      </c>
      <c r="D38" s="16">
        <v>3621128</v>
      </c>
      <c r="E38" s="16">
        <v>3784079</v>
      </c>
      <c r="F38" s="16">
        <v>3932322</v>
      </c>
      <c r="G38" s="16">
        <v>4089615</v>
      </c>
      <c r="H38" s="35">
        <f t="shared" si="1"/>
        <v>0.6278278660038549</v>
      </c>
      <c r="I38" s="35">
        <f t="shared" si="2"/>
        <v>1.0450000662776904</v>
      </c>
      <c r="J38" s="35">
        <f t="shared" si="3"/>
        <v>1.039175450618235</v>
      </c>
      <c r="K38" s="35">
        <f t="shared" si="3"/>
        <v>1.0400000305163208</v>
      </c>
      <c r="M38" s="3"/>
    </row>
    <row r="39" spans="1:11" ht="38.25">
      <c r="A39" s="36" t="s">
        <v>81</v>
      </c>
      <c r="B39" s="18" t="s">
        <v>82</v>
      </c>
      <c r="C39" s="16">
        <v>-5136.58</v>
      </c>
      <c r="D39" s="16">
        <v>0</v>
      </c>
      <c r="E39" s="16">
        <v>0</v>
      </c>
      <c r="F39" s="16">
        <v>0</v>
      </c>
      <c r="G39" s="16">
        <v>0</v>
      </c>
      <c r="H39" s="35">
        <f t="shared" si="1"/>
        <v>0</v>
      </c>
      <c r="I39" s="35" t="s">
        <v>62</v>
      </c>
      <c r="J39" s="35" t="s">
        <v>62</v>
      </c>
      <c r="K39" s="35" t="s">
        <v>62</v>
      </c>
    </row>
    <row r="40" spans="1:11" ht="12.75">
      <c r="A40" s="12" t="s">
        <v>38</v>
      </c>
      <c r="B40" s="13" t="s">
        <v>39</v>
      </c>
      <c r="C40" s="14">
        <f>C41+C42</f>
        <v>10961487.65</v>
      </c>
      <c r="D40" s="14">
        <f>D41+D42</f>
        <v>9703078</v>
      </c>
      <c r="E40" s="14">
        <f>E41+E42</f>
        <v>9703078</v>
      </c>
      <c r="F40" s="14">
        <f>F41+F42</f>
        <v>9703078</v>
      </c>
      <c r="G40" s="14">
        <f>G41+G42</f>
        <v>9703078</v>
      </c>
      <c r="H40" s="34">
        <f t="shared" si="1"/>
        <v>0.8851971839789464</v>
      </c>
      <c r="I40" s="34">
        <f t="shared" si="2"/>
        <v>1</v>
      </c>
      <c r="J40" s="34">
        <f t="shared" si="3"/>
        <v>1</v>
      </c>
      <c r="K40" s="34">
        <f t="shared" si="3"/>
        <v>1</v>
      </c>
    </row>
    <row r="41" spans="1:11" ht="38.25">
      <c r="A41" s="15" t="s">
        <v>40</v>
      </c>
      <c r="B41" s="18" t="s">
        <v>41</v>
      </c>
      <c r="C41" s="16">
        <v>10961487.65</v>
      </c>
      <c r="D41" s="16">
        <v>9693078</v>
      </c>
      <c r="E41" s="16">
        <v>9693078</v>
      </c>
      <c r="F41" s="16">
        <v>9693078</v>
      </c>
      <c r="G41" s="16">
        <v>9693078</v>
      </c>
      <c r="H41" s="35">
        <f t="shared" si="1"/>
        <v>0.8842848990483513</v>
      </c>
      <c r="I41" s="35">
        <f t="shared" si="2"/>
        <v>1</v>
      </c>
      <c r="J41" s="35">
        <f t="shared" si="3"/>
        <v>1</v>
      </c>
      <c r="K41" s="35">
        <f t="shared" si="3"/>
        <v>1</v>
      </c>
    </row>
    <row r="42" spans="1:11" ht="38.25">
      <c r="A42" s="15" t="s">
        <v>42</v>
      </c>
      <c r="B42" s="18" t="s">
        <v>43</v>
      </c>
      <c r="C42" s="16">
        <v>0</v>
      </c>
      <c r="D42" s="16">
        <v>10000</v>
      </c>
      <c r="E42" s="16">
        <v>10000</v>
      </c>
      <c r="F42" s="16">
        <v>10000</v>
      </c>
      <c r="G42" s="16">
        <v>10000</v>
      </c>
      <c r="H42" s="35" t="s">
        <v>62</v>
      </c>
      <c r="I42" s="35">
        <f t="shared" si="2"/>
        <v>1</v>
      </c>
      <c r="J42" s="35">
        <f t="shared" si="3"/>
        <v>1</v>
      </c>
      <c r="K42" s="35">
        <f t="shared" si="3"/>
        <v>1</v>
      </c>
    </row>
    <row r="43" spans="1:11" ht="13.5">
      <c r="A43" s="12"/>
      <c r="B43" s="20" t="s">
        <v>44</v>
      </c>
      <c r="C43" s="21">
        <f>C44+C51+C56+C61+C63+C87</f>
        <v>97862820.72000001</v>
      </c>
      <c r="D43" s="21">
        <f>D44+D51+D56+D61+D63+D87</f>
        <v>105976648.82999998</v>
      </c>
      <c r="E43" s="21">
        <f>E44+E51+E56+E61+E63+E87</f>
        <v>110228677.79</v>
      </c>
      <c r="F43" s="21">
        <f>F44+F51+F56+F61+F63+F87</f>
        <v>105771227.41000001</v>
      </c>
      <c r="G43" s="21">
        <f>G44+G51+G56+G61+G63+G87</f>
        <v>105173414.85000001</v>
      </c>
      <c r="H43" s="34">
        <f aca="true" t="shared" si="4" ref="H43:H57">D43/C43</f>
        <v>1.0829102211678001</v>
      </c>
      <c r="I43" s="34">
        <f>E43/D43</f>
        <v>1.040122319463232</v>
      </c>
      <c r="J43" s="34">
        <f aca="true" t="shared" si="5" ref="J43:K49">F43/E43</f>
        <v>0.9595617903673669</v>
      </c>
      <c r="K43" s="34">
        <f t="shared" si="5"/>
        <v>0.9943480606717108</v>
      </c>
    </row>
    <row r="44" spans="1:11" ht="25.5">
      <c r="A44" s="22" t="s">
        <v>45</v>
      </c>
      <c r="B44" s="23" t="s">
        <v>7</v>
      </c>
      <c r="C44" s="14">
        <f>C45+C49+C50</f>
        <v>82600861.75</v>
      </c>
      <c r="D44" s="14">
        <f>D45+D49+D50</f>
        <v>90993923.00999999</v>
      </c>
      <c r="E44" s="14">
        <f>E45+E49+E50</f>
        <v>95647192.48</v>
      </c>
      <c r="F44" s="14">
        <f>F45+F49+F50</f>
        <v>95856503.78</v>
      </c>
      <c r="G44" s="14">
        <f>G45+G49+G50</f>
        <v>96279308.41</v>
      </c>
      <c r="H44" s="34">
        <f t="shared" si="4"/>
        <v>1.1016098510618746</v>
      </c>
      <c r="I44" s="34">
        <f>E44/D44</f>
        <v>1.0511382443582373</v>
      </c>
      <c r="J44" s="34">
        <f t="shared" si="5"/>
        <v>1.0021883684672057</v>
      </c>
      <c r="K44" s="34">
        <f t="shared" si="5"/>
        <v>1.0044108079611413</v>
      </c>
    </row>
    <row r="45" spans="1:11" s="19" customFormat="1" ht="94.5" customHeight="1">
      <c r="A45" s="38" t="s">
        <v>8</v>
      </c>
      <c r="B45" s="46" t="s">
        <v>9</v>
      </c>
      <c r="C45" s="40">
        <f>C46+C47+C48</f>
        <v>13066190.04</v>
      </c>
      <c r="D45" s="40">
        <f>D46+D47+D48</f>
        <v>16088261.41</v>
      </c>
      <c r="E45" s="40">
        <f>E46+E47+E48</f>
        <v>19164784.310000002</v>
      </c>
      <c r="F45" s="40">
        <f>F46+F47+F48</f>
        <v>19164784.310000002</v>
      </c>
      <c r="G45" s="40">
        <f>G46+G47+G48</f>
        <v>19164784.310000002</v>
      </c>
      <c r="H45" s="41">
        <f t="shared" si="4"/>
        <v>1.2312894088290791</v>
      </c>
      <c r="I45" s="41">
        <f>E45/D45</f>
        <v>1.191227804024102</v>
      </c>
      <c r="J45" s="41">
        <f t="shared" si="5"/>
        <v>1</v>
      </c>
      <c r="K45" s="41">
        <f t="shared" si="5"/>
        <v>1</v>
      </c>
    </row>
    <row r="46" spans="1:11" ht="76.5">
      <c r="A46" s="36" t="s">
        <v>83</v>
      </c>
      <c r="B46" s="44" t="s">
        <v>84</v>
      </c>
      <c r="C46" s="16">
        <v>5780482.93</v>
      </c>
      <c r="D46" s="16">
        <v>6293603.64</v>
      </c>
      <c r="E46" s="16">
        <v>9096770.63</v>
      </c>
      <c r="F46" s="16">
        <v>9096770.63</v>
      </c>
      <c r="G46" s="16">
        <v>9096770.63</v>
      </c>
      <c r="H46" s="35">
        <f t="shared" si="4"/>
        <v>1.0887677926245516</v>
      </c>
      <c r="I46" s="35">
        <f>E46/D46</f>
        <v>1.445399353112107</v>
      </c>
      <c r="J46" s="35">
        <f t="shared" si="5"/>
        <v>1</v>
      </c>
      <c r="K46" s="35">
        <f t="shared" si="5"/>
        <v>1</v>
      </c>
    </row>
    <row r="47" spans="1:11" ht="76.5">
      <c r="A47" s="36" t="s">
        <v>85</v>
      </c>
      <c r="B47" s="44" t="s">
        <v>86</v>
      </c>
      <c r="C47" s="16">
        <v>2408380.65</v>
      </c>
      <c r="D47" s="16">
        <v>3352562.44</v>
      </c>
      <c r="E47" s="16">
        <v>3387141.13</v>
      </c>
      <c r="F47" s="16">
        <v>3387141.13</v>
      </c>
      <c r="G47" s="16">
        <v>3387141.13</v>
      </c>
      <c r="H47" s="35">
        <f t="shared" si="4"/>
        <v>1.3920400996412257</v>
      </c>
      <c r="I47" s="35">
        <f>E47/D47</f>
        <v>1.0103141076769924</v>
      </c>
      <c r="J47" s="35">
        <f t="shared" si="5"/>
        <v>1</v>
      </c>
      <c r="K47" s="35">
        <f t="shared" si="5"/>
        <v>1</v>
      </c>
    </row>
    <row r="48" spans="1:11" ht="38.25">
      <c r="A48" s="36" t="s">
        <v>87</v>
      </c>
      <c r="B48" s="44" t="s">
        <v>88</v>
      </c>
      <c r="C48" s="16">
        <v>4877326.46</v>
      </c>
      <c r="D48" s="16">
        <v>6442095.33</v>
      </c>
      <c r="E48" s="16">
        <v>6680872.55</v>
      </c>
      <c r="F48" s="16">
        <v>6680872.55</v>
      </c>
      <c r="G48" s="16">
        <v>6680872.55</v>
      </c>
      <c r="H48" s="35">
        <f t="shared" si="4"/>
        <v>1.3208251247549256</v>
      </c>
      <c r="I48" s="35">
        <f aca="true" t="shared" si="6" ref="I48:I55">E48/D48</f>
        <v>1.0370651484910578</v>
      </c>
      <c r="J48" s="35">
        <f t="shared" si="5"/>
        <v>1</v>
      </c>
      <c r="K48" s="35">
        <f t="shared" si="5"/>
        <v>1</v>
      </c>
    </row>
    <row r="49" spans="1:11" ht="51">
      <c r="A49" s="36" t="s">
        <v>93</v>
      </c>
      <c r="B49" s="25" t="s">
        <v>94</v>
      </c>
      <c r="C49" s="16">
        <v>0</v>
      </c>
      <c r="D49" s="16">
        <v>0</v>
      </c>
      <c r="E49" s="16">
        <v>380400</v>
      </c>
      <c r="F49" s="16">
        <v>113044</v>
      </c>
      <c r="G49" s="16">
        <v>124140</v>
      </c>
      <c r="H49" s="35" t="s">
        <v>62</v>
      </c>
      <c r="I49" s="35" t="s">
        <v>62</v>
      </c>
      <c r="J49" s="35">
        <f t="shared" si="5"/>
        <v>0.2971713985278654</v>
      </c>
      <c r="K49" s="35">
        <f t="shared" si="5"/>
        <v>1.0981564700470614</v>
      </c>
    </row>
    <row r="50" spans="1:11" ht="76.5">
      <c r="A50" s="36" t="s">
        <v>95</v>
      </c>
      <c r="B50" s="25" t="s">
        <v>96</v>
      </c>
      <c r="C50" s="16">
        <v>69534671.71</v>
      </c>
      <c r="D50" s="16">
        <v>74905661.6</v>
      </c>
      <c r="E50" s="16">
        <v>76102008.17</v>
      </c>
      <c r="F50" s="16">
        <v>76578675.47</v>
      </c>
      <c r="G50" s="16">
        <v>76990384.1</v>
      </c>
      <c r="H50" s="35">
        <f t="shared" si="4"/>
        <v>1.0772418961349262</v>
      </c>
      <c r="I50" s="35">
        <f t="shared" si="6"/>
        <v>1.01597137712218</v>
      </c>
      <c r="J50" s="35">
        <f aca="true" t="shared" si="7" ref="J50:K57">F50/E50</f>
        <v>1.0062635311664208</v>
      </c>
      <c r="K50" s="35">
        <f t="shared" si="7"/>
        <v>1.0053762829857418</v>
      </c>
    </row>
    <row r="51" spans="1:11" ht="12.75">
      <c r="A51" s="12" t="s">
        <v>26</v>
      </c>
      <c r="B51" s="24" t="s">
        <v>27</v>
      </c>
      <c r="C51" s="14">
        <f>C52</f>
        <v>1471115.39</v>
      </c>
      <c r="D51" s="14">
        <f>D52</f>
        <v>2955365.28</v>
      </c>
      <c r="E51" s="14">
        <f>E52</f>
        <v>3088356.7199999997</v>
      </c>
      <c r="F51" s="14">
        <f>F52</f>
        <v>3211890.99</v>
      </c>
      <c r="G51" s="14">
        <f>G52</f>
        <v>3340366.63</v>
      </c>
      <c r="H51" s="34">
        <f t="shared" si="4"/>
        <v>2.0089282595296623</v>
      </c>
      <c r="I51" s="34">
        <f t="shared" si="6"/>
        <v>1.0450000008120823</v>
      </c>
      <c r="J51" s="34">
        <f t="shared" si="7"/>
        <v>1.0400000003885563</v>
      </c>
      <c r="K51" s="34">
        <f t="shared" si="7"/>
        <v>1.040000000124537</v>
      </c>
    </row>
    <row r="52" spans="1:11" s="19" customFormat="1" ht="25.5">
      <c r="A52" s="38" t="s">
        <v>28</v>
      </c>
      <c r="B52" s="47" t="s">
        <v>29</v>
      </c>
      <c r="C52" s="40">
        <f>C53+C54+C55</f>
        <v>1471115.39</v>
      </c>
      <c r="D52" s="40">
        <f>D53+D54+D55</f>
        <v>2955365.28</v>
      </c>
      <c r="E52" s="40">
        <f>E53+E54+E55</f>
        <v>3088356.7199999997</v>
      </c>
      <c r="F52" s="40">
        <f>F53+F54+F55</f>
        <v>3211890.99</v>
      </c>
      <c r="G52" s="40">
        <f>G53+G54+G55</f>
        <v>3340366.63</v>
      </c>
      <c r="H52" s="41">
        <f t="shared" si="4"/>
        <v>2.0089282595296623</v>
      </c>
      <c r="I52" s="41">
        <f t="shared" si="6"/>
        <v>1.0450000008120823</v>
      </c>
      <c r="J52" s="41">
        <f t="shared" si="7"/>
        <v>1.0400000003885563</v>
      </c>
      <c r="K52" s="41">
        <f t="shared" si="7"/>
        <v>1.040000000124537</v>
      </c>
    </row>
    <row r="53" spans="1:11" ht="25.5">
      <c r="A53" s="36" t="s">
        <v>97</v>
      </c>
      <c r="B53" s="18" t="s">
        <v>98</v>
      </c>
      <c r="C53" s="16">
        <v>763344.84</v>
      </c>
      <c r="D53" s="16">
        <v>219419.75</v>
      </c>
      <c r="E53" s="16">
        <v>229293.65</v>
      </c>
      <c r="F53" s="16">
        <v>238465.38</v>
      </c>
      <c r="G53" s="16">
        <v>248004</v>
      </c>
      <c r="H53" s="35">
        <f t="shared" si="4"/>
        <v>0.28744512113293386</v>
      </c>
      <c r="I53" s="35">
        <f t="shared" si="6"/>
        <v>1.0450000512715925</v>
      </c>
      <c r="J53" s="35">
        <f t="shared" si="7"/>
        <v>1.0399999302204836</v>
      </c>
      <c r="K53" s="35">
        <f t="shared" si="7"/>
        <v>1.040000020128708</v>
      </c>
    </row>
    <row r="54" spans="1:11" ht="25.5">
      <c r="A54" s="36" t="s">
        <v>99</v>
      </c>
      <c r="B54" s="18" t="s">
        <v>100</v>
      </c>
      <c r="C54" s="16">
        <v>442071.32</v>
      </c>
      <c r="D54" s="16">
        <v>1871519.88</v>
      </c>
      <c r="E54" s="16">
        <v>1955738.27</v>
      </c>
      <c r="F54" s="16">
        <v>2033967.81</v>
      </c>
      <c r="G54" s="16">
        <v>2115326.52</v>
      </c>
      <c r="H54" s="35">
        <f t="shared" si="4"/>
        <v>4.233524762474977</v>
      </c>
      <c r="I54" s="35">
        <f t="shared" si="6"/>
        <v>1.0449999975421047</v>
      </c>
      <c r="J54" s="35">
        <f t="shared" si="7"/>
        <v>1.040000004704106</v>
      </c>
      <c r="K54" s="35">
        <f t="shared" si="7"/>
        <v>1.0399999988200404</v>
      </c>
    </row>
    <row r="55" spans="1:11" ht="18.75" customHeight="1">
      <c r="A55" s="36" t="s">
        <v>123</v>
      </c>
      <c r="B55" s="18" t="s">
        <v>124</v>
      </c>
      <c r="C55" s="16">
        <v>265699.23</v>
      </c>
      <c r="D55" s="16">
        <v>864425.65</v>
      </c>
      <c r="E55" s="16">
        <v>903324.8</v>
      </c>
      <c r="F55" s="16">
        <v>939457.8</v>
      </c>
      <c r="G55" s="16">
        <v>977036.11</v>
      </c>
      <c r="H55" s="35">
        <f t="shared" si="4"/>
        <v>3.253399153621936</v>
      </c>
      <c r="I55" s="35">
        <f t="shared" si="6"/>
        <v>1.0449999950834408</v>
      </c>
      <c r="J55" s="35">
        <f>F55/E55</f>
        <v>1.0400000088561723</v>
      </c>
      <c r="K55" s="35">
        <f t="shared" si="7"/>
        <v>1.0399999978711123</v>
      </c>
    </row>
    <row r="56" spans="1:11" ht="25.5">
      <c r="A56" s="12" t="s">
        <v>25</v>
      </c>
      <c r="B56" s="24" t="s">
        <v>30</v>
      </c>
      <c r="C56" s="14">
        <f>C57+C58</f>
        <v>1913787.8599999999</v>
      </c>
      <c r="D56" s="14">
        <f>D57+D58</f>
        <v>2880486.9699999997</v>
      </c>
      <c r="E56" s="14">
        <f>E57+E58</f>
        <v>703573.4299999999</v>
      </c>
      <c r="F56" s="14">
        <f>F57+F58</f>
        <v>519470.87</v>
      </c>
      <c r="G56" s="14">
        <f>G57+G58</f>
        <v>519470.87</v>
      </c>
      <c r="H56" s="34">
        <f t="shared" si="4"/>
        <v>1.5051234414246937</v>
      </c>
      <c r="I56" s="34">
        <f aca="true" t="shared" si="8" ref="I56:I63">E56/D56</f>
        <v>0.2442550295584222</v>
      </c>
      <c r="J56" s="34">
        <f t="shared" si="7"/>
        <v>0.7383321311607802</v>
      </c>
      <c r="K56" s="34">
        <f t="shared" si="7"/>
        <v>1</v>
      </c>
    </row>
    <row r="57" spans="1:11" ht="25.5">
      <c r="A57" s="36" t="s">
        <v>101</v>
      </c>
      <c r="B57" s="25" t="s">
        <v>102</v>
      </c>
      <c r="C57" s="16">
        <v>25059</v>
      </c>
      <c r="D57" s="16">
        <v>25000</v>
      </c>
      <c r="E57" s="16">
        <v>59445</v>
      </c>
      <c r="F57" s="16">
        <v>25639</v>
      </c>
      <c r="G57" s="16">
        <v>25639</v>
      </c>
      <c r="H57" s="35">
        <f t="shared" si="4"/>
        <v>0.9976455564866914</v>
      </c>
      <c r="I57" s="35">
        <f t="shared" si="8"/>
        <v>2.3778</v>
      </c>
      <c r="J57" s="35">
        <f t="shared" si="7"/>
        <v>0.43130624947430396</v>
      </c>
      <c r="K57" s="35">
        <f t="shared" si="7"/>
        <v>1</v>
      </c>
    </row>
    <row r="58" spans="1:11" s="19" customFormat="1" ht="12.75">
      <c r="A58" s="38" t="s">
        <v>11</v>
      </c>
      <c r="B58" s="47" t="s">
        <v>10</v>
      </c>
      <c r="C58" s="40">
        <f>C59+C60</f>
        <v>1888728.8599999999</v>
      </c>
      <c r="D58" s="40">
        <f>D59+D60</f>
        <v>2855486.9699999997</v>
      </c>
      <c r="E58" s="40">
        <f>E59+E60</f>
        <v>644128.4299999999</v>
      </c>
      <c r="F58" s="40">
        <f>F59+F60</f>
        <v>493831.87</v>
      </c>
      <c r="G58" s="40">
        <f>G59+G60</f>
        <v>493831.87</v>
      </c>
      <c r="H58" s="41">
        <f aca="true" t="shared" si="9" ref="H58:H64">D58/C58</f>
        <v>1.5118564821421747</v>
      </c>
      <c r="I58" s="41">
        <f t="shared" si="8"/>
        <v>0.22557568525693536</v>
      </c>
      <c r="J58" s="41">
        <f aca="true" t="shared" si="10" ref="J58:K63">F58/E58</f>
        <v>0.7666667810330932</v>
      </c>
      <c r="K58" s="41">
        <f t="shared" si="10"/>
        <v>1</v>
      </c>
    </row>
    <row r="59" spans="1:11" ht="38.25">
      <c r="A59" s="36" t="s">
        <v>103</v>
      </c>
      <c r="B59" s="25" t="s">
        <v>104</v>
      </c>
      <c r="C59" s="16">
        <v>268450.18</v>
      </c>
      <c r="D59" s="16">
        <v>357822.44</v>
      </c>
      <c r="E59" s="16">
        <v>74152.32</v>
      </c>
      <c r="F59" s="16">
        <v>74152.32</v>
      </c>
      <c r="G59" s="16">
        <v>74152.32</v>
      </c>
      <c r="H59" s="35">
        <f t="shared" si="9"/>
        <v>1.3329193521121872</v>
      </c>
      <c r="I59" s="35">
        <f t="shared" si="8"/>
        <v>0.20723216799930158</v>
      </c>
      <c r="J59" s="35">
        <f t="shared" si="10"/>
        <v>1</v>
      </c>
      <c r="K59" s="35">
        <f t="shared" si="10"/>
        <v>1</v>
      </c>
    </row>
    <row r="60" spans="1:11" ht="25.5">
      <c r="A60" s="36" t="s">
        <v>105</v>
      </c>
      <c r="B60" s="25" t="s">
        <v>106</v>
      </c>
      <c r="C60" s="16">
        <v>1620278.68</v>
      </c>
      <c r="D60" s="16">
        <v>2497664.53</v>
      </c>
      <c r="E60" s="16">
        <v>569976.11</v>
      </c>
      <c r="F60" s="16">
        <v>419679.55</v>
      </c>
      <c r="G60" s="16">
        <v>419679.55</v>
      </c>
      <c r="H60" s="35">
        <f t="shared" si="9"/>
        <v>1.5415030518083468</v>
      </c>
      <c r="I60" s="35">
        <f t="shared" si="8"/>
        <v>0.22820362909185407</v>
      </c>
      <c r="J60" s="35">
        <f t="shared" si="10"/>
        <v>0.7363107727444927</v>
      </c>
      <c r="K60" s="35">
        <f t="shared" si="10"/>
        <v>1</v>
      </c>
    </row>
    <row r="61" spans="1:11" ht="25.5">
      <c r="A61" s="12" t="s">
        <v>31</v>
      </c>
      <c r="B61" s="24" t="s">
        <v>32</v>
      </c>
      <c r="C61" s="14">
        <f>C62</f>
        <v>7793079.78</v>
      </c>
      <c r="D61" s="14">
        <f>D62</f>
        <v>6310127.88</v>
      </c>
      <c r="E61" s="14">
        <f>E62</f>
        <v>6779334.21</v>
      </c>
      <c r="F61" s="14">
        <f>F62</f>
        <v>2855355.76</v>
      </c>
      <c r="G61" s="14">
        <f>G62</f>
        <v>1706262.93</v>
      </c>
      <c r="H61" s="34">
        <f t="shared" si="9"/>
        <v>0.8097091340183867</v>
      </c>
      <c r="I61" s="34">
        <f t="shared" si="8"/>
        <v>1.0743576578673077</v>
      </c>
      <c r="J61" s="34">
        <f t="shared" si="10"/>
        <v>0.4211852774256426</v>
      </c>
      <c r="K61" s="34">
        <f t="shared" si="10"/>
        <v>0.5975657933426832</v>
      </c>
    </row>
    <row r="62" spans="1:11" ht="89.25">
      <c r="A62" s="36" t="s">
        <v>107</v>
      </c>
      <c r="B62" s="18" t="s">
        <v>108</v>
      </c>
      <c r="C62" s="16">
        <v>7793079.78</v>
      </c>
      <c r="D62" s="16">
        <v>6310127.88</v>
      </c>
      <c r="E62" s="16">
        <v>6779334.21</v>
      </c>
      <c r="F62" s="16">
        <v>2855355.76</v>
      </c>
      <c r="G62" s="16">
        <v>1706262.93</v>
      </c>
      <c r="H62" s="35">
        <f t="shared" si="9"/>
        <v>0.8097091340183867</v>
      </c>
      <c r="I62" s="35">
        <f t="shared" si="8"/>
        <v>1.0743576578673077</v>
      </c>
      <c r="J62" s="35">
        <f t="shared" si="10"/>
        <v>0.4211852774256426</v>
      </c>
      <c r="K62" s="35">
        <f t="shared" si="10"/>
        <v>0.5975657933426832</v>
      </c>
    </row>
    <row r="63" spans="1:11" ht="12.75">
      <c r="A63" s="7" t="s">
        <v>33</v>
      </c>
      <c r="B63" s="26" t="s">
        <v>1</v>
      </c>
      <c r="C63" s="9">
        <f>C65+C66+C67+C69+C70+C72+C73+C74+C76+C77+C78+C79+C80+C82+C83+C84+C85+C81+C68+C71+C86+C75</f>
        <v>3342829.65</v>
      </c>
      <c r="D63" s="9">
        <f>D65+D66+D67+D69+D70+D72+D73+D74+D76+D77+D78+D79+D80+D82+D83+D84+D85+D81+D68+D71+D86+D75</f>
        <v>2470245.69</v>
      </c>
      <c r="E63" s="9">
        <f>E65+E66+E67+E69+E70+E72+E73+E74+E76+E77+E78+E79+E80+E82+E83+E84+E85+E81+E68+E71+E86+E75</f>
        <v>4010220.95</v>
      </c>
      <c r="F63" s="9">
        <f>F65+F66+F67+F69+F70+F72+F73+F74+F76+F77+F78+F79+F80+F82+F83+F84+F85+F81+F68+F71+F86+F75</f>
        <v>3328006.0100000002</v>
      </c>
      <c r="G63" s="9">
        <f>G65+G66+G67+G69+G70+G72+G73+G74+G76+G77+G78+G79+G80+G82+G83+G84+G85+G81+G68+G71+G86+G75</f>
        <v>3328006.0100000002</v>
      </c>
      <c r="H63" s="34">
        <f t="shared" si="9"/>
        <v>0.73896846343935</v>
      </c>
      <c r="I63" s="34">
        <f t="shared" si="8"/>
        <v>1.6234097548410256</v>
      </c>
      <c r="J63" s="34">
        <f t="shared" si="10"/>
        <v>0.8298809595516178</v>
      </c>
      <c r="K63" s="34">
        <f t="shared" si="10"/>
        <v>1</v>
      </c>
    </row>
    <row r="64" spans="1:11" ht="38.25" hidden="1">
      <c r="A64" s="4" t="s">
        <v>109</v>
      </c>
      <c r="B64" s="27" t="s">
        <v>110</v>
      </c>
      <c r="C64" s="28">
        <v>2740251.36</v>
      </c>
      <c r="D64" s="28">
        <v>0</v>
      </c>
      <c r="E64" s="28">
        <v>0</v>
      </c>
      <c r="F64" s="28">
        <v>0</v>
      </c>
      <c r="G64" s="28">
        <v>0</v>
      </c>
      <c r="H64" s="35">
        <f t="shared" si="9"/>
        <v>0</v>
      </c>
      <c r="I64" s="35" t="e">
        <f aca="true" t="shared" si="11" ref="I64:K82">E64/D64</f>
        <v>#DIV/0!</v>
      </c>
      <c r="J64" s="35" t="e">
        <f t="shared" si="11"/>
        <v>#DIV/0!</v>
      </c>
      <c r="K64" s="35" t="e">
        <f t="shared" si="11"/>
        <v>#DIV/0!</v>
      </c>
    </row>
    <row r="65" spans="1:11" ht="76.5">
      <c r="A65" s="4" t="s">
        <v>158</v>
      </c>
      <c r="B65" s="27" t="s">
        <v>157</v>
      </c>
      <c r="C65" s="28">
        <v>154013.48</v>
      </c>
      <c r="D65" s="28">
        <v>8510</v>
      </c>
      <c r="E65" s="28">
        <f>50718+53679.11</f>
        <v>104397.11</v>
      </c>
      <c r="F65" s="28">
        <f>50718+53679.11</f>
        <v>104397.11</v>
      </c>
      <c r="G65" s="28">
        <f>50718+53679.11</f>
        <v>104397.11</v>
      </c>
      <c r="H65" s="35">
        <f>D65/C65</f>
        <v>0.05525490366167948</v>
      </c>
      <c r="I65" s="35">
        <f>E65/D65</f>
        <v>12.267580493537015</v>
      </c>
      <c r="J65" s="35">
        <f t="shared" si="11"/>
        <v>1</v>
      </c>
      <c r="K65" s="35">
        <f t="shared" si="11"/>
        <v>1</v>
      </c>
    </row>
    <row r="66" spans="1:11" ht="102">
      <c r="A66" s="4" t="s">
        <v>159</v>
      </c>
      <c r="B66" s="27" t="s">
        <v>197</v>
      </c>
      <c r="C66" s="28">
        <v>80108.8</v>
      </c>
      <c r="D66" s="28">
        <f>69238+5500</f>
        <v>74738</v>
      </c>
      <c r="E66" s="28">
        <f>56032+3250</f>
        <v>59282</v>
      </c>
      <c r="F66" s="28">
        <f>56032+3250</f>
        <v>59282</v>
      </c>
      <c r="G66" s="28">
        <f>56032+3250</f>
        <v>59282</v>
      </c>
      <c r="H66" s="35">
        <f aca="true" t="shared" si="12" ref="H66:H89">D66/C66</f>
        <v>0.9329561795957497</v>
      </c>
      <c r="I66" s="35">
        <f aca="true" t="shared" si="13" ref="I66:I89">E66/D66</f>
        <v>0.7931975701784902</v>
      </c>
      <c r="J66" s="35">
        <f t="shared" si="11"/>
        <v>1</v>
      </c>
      <c r="K66" s="35">
        <f t="shared" si="11"/>
        <v>1</v>
      </c>
    </row>
    <row r="67" spans="1:11" ht="76.5">
      <c r="A67" s="4" t="s">
        <v>160</v>
      </c>
      <c r="B67" s="27" t="s">
        <v>161</v>
      </c>
      <c r="C67" s="28">
        <v>6956.99</v>
      </c>
      <c r="D67" s="28">
        <f>18186</f>
        <v>18186</v>
      </c>
      <c r="E67" s="28">
        <f>10784+816.67</f>
        <v>11600.67</v>
      </c>
      <c r="F67" s="28">
        <f>10784+816.67</f>
        <v>11600.67</v>
      </c>
      <c r="G67" s="28">
        <f>10784+816.67</f>
        <v>11600.67</v>
      </c>
      <c r="H67" s="35">
        <f t="shared" si="12"/>
        <v>2.6140615409825227</v>
      </c>
      <c r="I67" s="35">
        <f t="shared" si="13"/>
        <v>0.6378901352688882</v>
      </c>
      <c r="J67" s="35">
        <f t="shared" si="11"/>
        <v>1</v>
      </c>
      <c r="K67" s="35">
        <f t="shared" si="11"/>
        <v>1</v>
      </c>
    </row>
    <row r="68" spans="1:11" ht="76.5">
      <c r="A68" s="4" t="s">
        <v>210</v>
      </c>
      <c r="B68" s="27" t="s">
        <v>211</v>
      </c>
      <c r="C68" s="28">
        <v>20000</v>
      </c>
      <c r="D68" s="28">
        <v>10000</v>
      </c>
      <c r="E68" s="28">
        <v>28670</v>
      </c>
      <c r="F68" s="28">
        <v>28670</v>
      </c>
      <c r="G68" s="28">
        <v>28670</v>
      </c>
      <c r="H68" s="35">
        <f t="shared" si="12"/>
        <v>0.5</v>
      </c>
      <c r="I68" s="35">
        <f t="shared" si="13"/>
        <v>2.867</v>
      </c>
      <c r="J68" s="35">
        <f t="shared" si="11"/>
        <v>1</v>
      </c>
      <c r="K68" s="35">
        <f t="shared" si="11"/>
        <v>1</v>
      </c>
    </row>
    <row r="69" spans="1:11" ht="89.25">
      <c r="A69" s="4" t="s">
        <v>162</v>
      </c>
      <c r="B69" s="27" t="s">
        <v>198</v>
      </c>
      <c r="C69" s="28">
        <v>21004.43</v>
      </c>
      <c r="D69" s="28">
        <f>2835</f>
        <v>2835</v>
      </c>
      <c r="E69" s="28">
        <f>1492+6666.67</f>
        <v>8158.67</v>
      </c>
      <c r="F69" s="28">
        <f>1492+6666.67</f>
        <v>8158.67</v>
      </c>
      <c r="G69" s="28">
        <f>1492+6666.67</f>
        <v>8158.67</v>
      </c>
      <c r="H69" s="35">
        <f t="shared" si="12"/>
        <v>0.13497152743492682</v>
      </c>
      <c r="I69" s="35">
        <f t="shared" si="13"/>
        <v>2.877837742504409</v>
      </c>
      <c r="J69" s="35">
        <f t="shared" si="11"/>
        <v>1</v>
      </c>
      <c r="K69" s="35">
        <f t="shared" si="11"/>
        <v>1</v>
      </c>
    </row>
    <row r="70" spans="1:11" ht="89.25">
      <c r="A70" s="4" t="s">
        <v>163</v>
      </c>
      <c r="B70" s="27" t="s">
        <v>164</v>
      </c>
      <c r="C70" s="28">
        <v>0</v>
      </c>
      <c r="D70" s="28">
        <v>1000</v>
      </c>
      <c r="E70" s="28">
        <v>0</v>
      </c>
      <c r="F70" s="28">
        <v>0</v>
      </c>
      <c r="G70" s="28">
        <v>0</v>
      </c>
      <c r="H70" s="35" t="s">
        <v>62</v>
      </c>
      <c r="I70" s="35">
        <f t="shared" si="13"/>
        <v>0</v>
      </c>
      <c r="J70" s="35" t="s">
        <v>62</v>
      </c>
      <c r="K70" s="35" t="s">
        <v>62</v>
      </c>
    </row>
    <row r="71" spans="1:11" ht="89.25">
      <c r="A71" s="4" t="s">
        <v>218</v>
      </c>
      <c r="B71" s="27" t="s">
        <v>219</v>
      </c>
      <c r="C71" s="28">
        <v>1500</v>
      </c>
      <c r="D71" s="28">
        <v>0</v>
      </c>
      <c r="E71" s="28">
        <f>500</f>
        <v>500</v>
      </c>
      <c r="F71" s="28">
        <f>500</f>
        <v>500</v>
      </c>
      <c r="G71" s="28">
        <f>500</f>
        <v>500</v>
      </c>
      <c r="H71" s="35">
        <f t="shared" si="12"/>
        <v>0</v>
      </c>
      <c r="I71" s="35" t="s">
        <v>62</v>
      </c>
      <c r="J71" s="35">
        <f t="shared" si="11"/>
        <v>1</v>
      </c>
      <c r="K71" s="35">
        <f t="shared" si="11"/>
        <v>1</v>
      </c>
    </row>
    <row r="72" spans="1:11" ht="76.5">
      <c r="A72" s="4" t="s">
        <v>208</v>
      </c>
      <c r="B72" s="27" t="s">
        <v>209</v>
      </c>
      <c r="C72" s="28">
        <v>0</v>
      </c>
      <c r="D72" s="28">
        <v>0</v>
      </c>
      <c r="E72" s="28">
        <v>500</v>
      </c>
      <c r="F72" s="28">
        <v>500</v>
      </c>
      <c r="G72" s="28">
        <v>500</v>
      </c>
      <c r="H72" s="35" t="s">
        <v>62</v>
      </c>
      <c r="I72" s="35" t="s">
        <v>62</v>
      </c>
      <c r="J72" s="35">
        <f t="shared" si="11"/>
        <v>1</v>
      </c>
      <c r="K72" s="35">
        <f t="shared" si="11"/>
        <v>1</v>
      </c>
    </row>
    <row r="73" spans="1:11" ht="102">
      <c r="A73" s="4" t="s">
        <v>165</v>
      </c>
      <c r="B73" s="27" t="s">
        <v>166</v>
      </c>
      <c r="C73" s="28">
        <v>5000</v>
      </c>
      <c r="D73" s="28">
        <f>47857</f>
        <v>47857</v>
      </c>
      <c r="E73" s="28">
        <f>45027</f>
        <v>45027</v>
      </c>
      <c r="F73" s="28">
        <f>45027</f>
        <v>45027</v>
      </c>
      <c r="G73" s="28">
        <f>45027</f>
        <v>45027</v>
      </c>
      <c r="H73" s="35">
        <f t="shared" si="12"/>
        <v>9.5714</v>
      </c>
      <c r="I73" s="35">
        <f t="shared" si="13"/>
        <v>0.9408654951208809</v>
      </c>
      <c r="J73" s="35">
        <f t="shared" si="11"/>
        <v>1</v>
      </c>
      <c r="K73" s="35">
        <f t="shared" si="11"/>
        <v>1</v>
      </c>
    </row>
    <row r="74" spans="1:11" ht="140.25">
      <c r="A74" s="4" t="s">
        <v>167</v>
      </c>
      <c r="B74" s="27" t="s">
        <v>199</v>
      </c>
      <c r="C74" s="28">
        <v>781.99</v>
      </c>
      <c r="D74" s="28">
        <f>18704</f>
        <v>18704</v>
      </c>
      <c r="E74" s="28">
        <f>7482</f>
        <v>7482</v>
      </c>
      <c r="F74" s="28">
        <f>7482</f>
        <v>7482</v>
      </c>
      <c r="G74" s="28">
        <f>7482</f>
        <v>7482</v>
      </c>
      <c r="H74" s="35">
        <f t="shared" si="12"/>
        <v>23.91846443049144</v>
      </c>
      <c r="I74" s="35">
        <f t="shared" si="13"/>
        <v>0.40002138579982893</v>
      </c>
      <c r="J74" s="35">
        <f t="shared" si="11"/>
        <v>1</v>
      </c>
      <c r="K74" s="35">
        <f t="shared" si="11"/>
        <v>1</v>
      </c>
    </row>
    <row r="75" spans="1:11" ht="140.25">
      <c r="A75" s="4" t="s">
        <v>243</v>
      </c>
      <c r="B75" s="27" t="s">
        <v>199</v>
      </c>
      <c r="C75" s="28">
        <v>0</v>
      </c>
      <c r="D75" s="28">
        <v>210567.36</v>
      </c>
      <c r="E75" s="28">
        <v>0</v>
      </c>
      <c r="F75" s="28">
        <v>0</v>
      </c>
      <c r="G75" s="28">
        <v>0</v>
      </c>
      <c r="H75" s="35" t="s">
        <v>62</v>
      </c>
      <c r="I75" s="35">
        <f>E75/D75</f>
        <v>0</v>
      </c>
      <c r="J75" s="35" t="s">
        <v>62</v>
      </c>
      <c r="K75" s="35" t="s">
        <v>62</v>
      </c>
    </row>
    <row r="76" spans="1:11" ht="89.25">
      <c r="A76" s="4" t="s">
        <v>168</v>
      </c>
      <c r="B76" s="27" t="s">
        <v>200</v>
      </c>
      <c r="C76" s="28">
        <v>11705.65</v>
      </c>
      <c r="D76" s="28">
        <f>22775</f>
        <v>22775</v>
      </c>
      <c r="E76" s="28">
        <f>14876</f>
        <v>14876</v>
      </c>
      <c r="F76" s="28">
        <f>14876</f>
        <v>14876</v>
      </c>
      <c r="G76" s="28">
        <f>14876</f>
        <v>14876</v>
      </c>
      <c r="H76" s="35">
        <f t="shared" si="12"/>
        <v>1.9456416345952596</v>
      </c>
      <c r="I76" s="35">
        <f t="shared" si="13"/>
        <v>0.653172338090011</v>
      </c>
      <c r="J76" s="35">
        <f t="shared" si="11"/>
        <v>1</v>
      </c>
      <c r="K76" s="35">
        <f t="shared" si="11"/>
        <v>1</v>
      </c>
    </row>
    <row r="77" spans="1:11" ht="114.75" hidden="1">
      <c r="A77" s="4" t="s">
        <v>169</v>
      </c>
      <c r="B77" s="27" t="s">
        <v>201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35" t="s">
        <v>62</v>
      </c>
      <c r="I77" s="35" t="s">
        <v>62</v>
      </c>
      <c r="J77" s="35" t="e">
        <f t="shared" si="11"/>
        <v>#DIV/0!</v>
      </c>
      <c r="K77" s="35" t="e">
        <f t="shared" si="11"/>
        <v>#DIV/0!</v>
      </c>
    </row>
    <row r="78" spans="1:11" ht="108" customHeight="1">
      <c r="A78" s="4" t="s">
        <v>170</v>
      </c>
      <c r="B78" s="27" t="s">
        <v>202</v>
      </c>
      <c r="C78" s="28">
        <v>150000</v>
      </c>
      <c r="D78" s="28">
        <f>17312.64</f>
        <v>17312.64</v>
      </c>
      <c r="E78" s="28">
        <f>165468</f>
        <v>165468</v>
      </c>
      <c r="F78" s="28">
        <f>165468</f>
        <v>165468</v>
      </c>
      <c r="G78" s="28">
        <f>165468</f>
        <v>165468</v>
      </c>
      <c r="H78" s="35">
        <f t="shared" si="12"/>
        <v>0.1154176</v>
      </c>
      <c r="I78" s="35">
        <f t="shared" si="13"/>
        <v>9.5576411223245</v>
      </c>
      <c r="J78" s="35">
        <f t="shared" si="11"/>
        <v>1</v>
      </c>
      <c r="K78" s="35">
        <f t="shared" si="11"/>
        <v>1</v>
      </c>
    </row>
    <row r="79" spans="1:11" ht="76.5" hidden="1">
      <c r="A79" s="4" t="s">
        <v>171</v>
      </c>
      <c r="B79" s="27" t="s">
        <v>203</v>
      </c>
      <c r="C79" s="28">
        <v>0</v>
      </c>
      <c r="D79" s="28"/>
      <c r="E79" s="28"/>
      <c r="F79" s="28"/>
      <c r="G79" s="28"/>
      <c r="H79" s="35" t="e">
        <f t="shared" si="12"/>
        <v>#DIV/0!</v>
      </c>
      <c r="I79" s="35" t="e">
        <f t="shared" si="13"/>
        <v>#DIV/0!</v>
      </c>
      <c r="J79" s="35" t="e">
        <f t="shared" si="11"/>
        <v>#DIV/0!</v>
      </c>
      <c r="K79" s="35" t="e">
        <f t="shared" si="11"/>
        <v>#DIV/0!</v>
      </c>
    </row>
    <row r="80" spans="1:11" ht="89.25">
      <c r="A80" s="4" t="s">
        <v>172</v>
      </c>
      <c r="B80" s="27" t="s">
        <v>173</v>
      </c>
      <c r="C80" s="28">
        <v>250431.44</v>
      </c>
      <c r="D80" s="28">
        <f>703250+5600</f>
        <v>708850</v>
      </c>
      <c r="E80" s="28">
        <f>349734+3504.5</f>
        <v>353238.5</v>
      </c>
      <c r="F80" s="28">
        <f>349734+3504.5</f>
        <v>353238.5</v>
      </c>
      <c r="G80" s="28">
        <f>349734+3504.5</f>
        <v>353238.5</v>
      </c>
      <c r="H80" s="35">
        <f t="shared" si="12"/>
        <v>2.8305152100710678</v>
      </c>
      <c r="I80" s="35">
        <f t="shared" si="13"/>
        <v>0.49832616209353175</v>
      </c>
      <c r="J80" s="35">
        <f t="shared" si="11"/>
        <v>1</v>
      </c>
      <c r="K80" s="35">
        <f t="shared" si="11"/>
        <v>1</v>
      </c>
    </row>
    <row r="81" spans="1:11" ht="51">
      <c r="A81" s="4" t="s">
        <v>180</v>
      </c>
      <c r="B81" s="27" t="s">
        <v>181</v>
      </c>
      <c r="C81" s="28">
        <v>428254.83</v>
      </c>
      <c r="D81" s="28">
        <v>6000</v>
      </c>
      <c r="E81" s="28">
        <v>5887.08</v>
      </c>
      <c r="F81" s="28">
        <v>5887.08</v>
      </c>
      <c r="G81" s="28">
        <v>5887.08</v>
      </c>
      <c r="H81" s="35">
        <f t="shared" si="12"/>
        <v>0.01401034986575633</v>
      </c>
      <c r="I81" s="35">
        <f t="shared" si="13"/>
        <v>0.9811799999999999</v>
      </c>
      <c r="J81" s="35">
        <f t="shared" si="11"/>
        <v>1</v>
      </c>
      <c r="K81" s="35">
        <f t="shared" si="11"/>
        <v>1</v>
      </c>
    </row>
    <row r="82" spans="1:11" ht="76.5">
      <c r="A82" s="4" t="s">
        <v>174</v>
      </c>
      <c r="B82" s="27" t="s">
        <v>175</v>
      </c>
      <c r="C82" s="28">
        <v>505154.68</v>
      </c>
      <c r="D82" s="28">
        <v>90000</v>
      </c>
      <c r="E82" s="28">
        <v>1531409.96</v>
      </c>
      <c r="F82" s="28">
        <v>1531409.96</v>
      </c>
      <c r="G82" s="28">
        <v>1531409.96</v>
      </c>
      <c r="H82" s="35">
        <f t="shared" si="12"/>
        <v>0.178163250907623</v>
      </c>
      <c r="I82" s="35">
        <f t="shared" si="13"/>
        <v>17.015666222222222</v>
      </c>
      <c r="J82" s="35">
        <f aca="true" t="shared" si="14" ref="J82:K84">F82/E82</f>
        <v>1</v>
      </c>
      <c r="K82" s="35">
        <f t="shared" si="11"/>
        <v>1</v>
      </c>
    </row>
    <row r="83" spans="1:11" ht="76.5">
      <c r="A83" s="4" t="s">
        <v>176</v>
      </c>
      <c r="B83" s="27" t="s">
        <v>177</v>
      </c>
      <c r="C83" s="28">
        <v>1376005.69</v>
      </c>
      <c r="D83" s="28">
        <v>1212289.76</v>
      </c>
      <c r="E83" s="28">
        <v>1211022.99</v>
      </c>
      <c r="F83" s="28">
        <v>991509.02</v>
      </c>
      <c r="G83" s="28">
        <v>991509.02</v>
      </c>
      <c r="H83" s="35">
        <f t="shared" si="12"/>
        <v>0.8810208917086674</v>
      </c>
      <c r="I83" s="35">
        <f t="shared" si="13"/>
        <v>0.9989550600509898</v>
      </c>
      <c r="J83" s="35">
        <f t="shared" si="14"/>
        <v>0.8187367442132539</v>
      </c>
      <c r="K83" s="35">
        <f t="shared" si="14"/>
        <v>1</v>
      </c>
    </row>
    <row r="84" spans="1:11" ht="63.75">
      <c r="A84" s="4" t="s">
        <v>178</v>
      </c>
      <c r="B84" s="27" t="s">
        <v>205</v>
      </c>
      <c r="C84" s="28">
        <v>234073.12</v>
      </c>
      <c r="D84" s="28">
        <f>20620.93</f>
        <v>20620.93</v>
      </c>
      <c r="E84" s="28">
        <v>462700.97</v>
      </c>
      <c r="F84" s="28">
        <v>0</v>
      </c>
      <c r="G84" s="28">
        <v>0</v>
      </c>
      <c r="H84" s="35">
        <f t="shared" si="12"/>
        <v>0.08809610432842524</v>
      </c>
      <c r="I84" s="35">
        <f t="shared" si="13"/>
        <v>22.438414271325296</v>
      </c>
      <c r="J84" s="35">
        <f t="shared" si="14"/>
        <v>0</v>
      </c>
      <c r="K84" s="35" t="s">
        <v>62</v>
      </c>
    </row>
    <row r="85" spans="1:11" ht="76.5">
      <c r="A85" s="4" t="s">
        <v>179</v>
      </c>
      <c r="B85" s="27" t="s">
        <v>204</v>
      </c>
      <c r="C85" s="28">
        <v>6770.01</v>
      </c>
      <c r="D85" s="28">
        <v>0</v>
      </c>
      <c r="E85" s="28">
        <v>0</v>
      </c>
      <c r="F85" s="28">
        <v>0</v>
      </c>
      <c r="G85" s="28">
        <v>0</v>
      </c>
      <c r="H85" s="35">
        <f t="shared" si="12"/>
        <v>0</v>
      </c>
      <c r="I85" s="35" t="s">
        <v>62</v>
      </c>
      <c r="J85" s="35" t="s">
        <v>62</v>
      </c>
      <c r="K85" s="35" t="s">
        <v>62</v>
      </c>
    </row>
    <row r="86" spans="1:11" ht="102">
      <c r="A86" s="4" t="s">
        <v>220</v>
      </c>
      <c r="B86" s="27" t="s">
        <v>221</v>
      </c>
      <c r="C86" s="28">
        <v>91068.54</v>
      </c>
      <c r="D86" s="28">
        <v>0</v>
      </c>
      <c r="E86" s="28">
        <v>0</v>
      </c>
      <c r="F86" s="28">
        <v>0</v>
      </c>
      <c r="G86" s="28">
        <v>0</v>
      </c>
      <c r="H86" s="35" t="s">
        <v>62</v>
      </c>
      <c r="I86" s="35" t="s">
        <v>62</v>
      </c>
      <c r="J86" s="35" t="s">
        <v>62</v>
      </c>
      <c r="K86" s="35" t="s">
        <v>62</v>
      </c>
    </row>
    <row r="87" spans="1:11" s="32" customFormat="1" ht="12.75">
      <c r="A87" s="12" t="s">
        <v>56</v>
      </c>
      <c r="B87" s="24" t="s">
        <v>57</v>
      </c>
      <c r="C87" s="9">
        <f>C88+C89</f>
        <v>741146.29</v>
      </c>
      <c r="D87" s="9">
        <f>D88+D89</f>
        <v>366500</v>
      </c>
      <c r="E87" s="9">
        <f>E88+E89</f>
        <v>0</v>
      </c>
      <c r="F87" s="9">
        <f>F88+F89</f>
        <v>0</v>
      </c>
      <c r="G87" s="9">
        <f>G88+G89</f>
        <v>0</v>
      </c>
      <c r="H87" s="34">
        <f t="shared" si="12"/>
        <v>0.49450426311922846</v>
      </c>
      <c r="I87" s="34">
        <f t="shared" si="13"/>
        <v>0</v>
      </c>
      <c r="J87" s="34" t="s">
        <v>62</v>
      </c>
      <c r="K87" s="34" t="s">
        <v>62</v>
      </c>
    </row>
    <row r="88" spans="1:11" ht="25.5">
      <c r="A88" s="15" t="s">
        <v>111</v>
      </c>
      <c r="B88" s="25" t="s">
        <v>112</v>
      </c>
      <c r="C88" s="28">
        <v>311546.29</v>
      </c>
      <c r="D88" s="28">
        <v>0</v>
      </c>
      <c r="E88" s="28">
        <v>0</v>
      </c>
      <c r="F88" s="28">
        <v>0</v>
      </c>
      <c r="G88" s="28">
        <v>0</v>
      </c>
      <c r="H88" s="35">
        <f t="shared" si="12"/>
        <v>0</v>
      </c>
      <c r="I88" s="35" t="s">
        <v>62</v>
      </c>
      <c r="J88" s="35" t="s">
        <v>62</v>
      </c>
      <c r="K88" s="35" t="s">
        <v>62</v>
      </c>
    </row>
    <row r="89" spans="1:11" ht="25.5">
      <c r="A89" s="15" t="s">
        <v>222</v>
      </c>
      <c r="B89" s="25" t="s">
        <v>223</v>
      </c>
      <c r="C89" s="28">
        <v>429600</v>
      </c>
      <c r="D89" s="28">
        <v>366500</v>
      </c>
      <c r="E89" s="28">
        <v>0</v>
      </c>
      <c r="F89" s="28">
        <v>0</v>
      </c>
      <c r="G89" s="28">
        <v>0</v>
      </c>
      <c r="H89" s="35">
        <f t="shared" si="12"/>
        <v>0.8531191806331471</v>
      </c>
      <c r="I89" s="35">
        <f t="shared" si="13"/>
        <v>0</v>
      </c>
      <c r="J89" s="35" t="s">
        <v>62</v>
      </c>
      <c r="K89" s="35" t="s">
        <v>62</v>
      </c>
    </row>
    <row r="90" spans="1:11" ht="17.25" customHeight="1">
      <c r="A90" s="7" t="s">
        <v>2</v>
      </c>
      <c r="B90" s="29" t="s">
        <v>3</v>
      </c>
      <c r="C90" s="9">
        <f>C91+C129+C130+C127</f>
        <v>2661382193.53</v>
      </c>
      <c r="D90" s="9">
        <f>D91+D129+D130+D127</f>
        <v>2883473047.31</v>
      </c>
      <c r="E90" s="9">
        <f>E91+E129+E130+E127</f>
        <v>2828780491.1000004</v>
      </c>
      <c r="F90" s="9">
        <f>F91+F129+F130+F127</f>
        <v>2578107887.51</v>
      </c>
      <c r="G90" s="9">
        <f>G91+G129+G130+G127</f>
        <v>2510442298.59</v>
      </c>
      <c r="H90" s="34">
        <f aca="true" t="shared" si="15" ref="H90:I108">D90/C90</f>
        <v>1.0834494400390584</v>
      </c>
      <c r="I90" s="34">
        <f t="shared" si="15"/>
        <v>0.9810324024838649</v>
      </c>
      <c r="J90" s="34">
        <f aca="true" t="shared" si="16" ref="J90:K93">F90/E90</f>
        <v>0.9113849220967571</v>
      </c>
      <c r="K90" s="34">
        <f t="shared" si="16"/>
        <v>0.9737537791774288</v>
      </c>
    </row>
    <row r="91" spans="1:13" ht="30.75" customHeight="1">
      <c r="A91" s="7" t="s">
        <v>4</v>
      </c>
      <c r="B91" s="8" t="s">
        <v>5</v>
      </c>
      <c r="C91" s="11">
        <f>C92+C96+C113+C120</f>
        <v>2667728442.15</v>
      </c>
      <c r="D91" s="11">
        <f>D92+D96+D113+D120</f>
        <v>2885045372.98</v>
      </c>
      <c r="E91" s="11">
        <f>E92+E96+E113+E120</f>
        <v>2828780491.1000004</v>
      </c>
      <c r="F91" s="11">
        <f>F92+F96+F113+F120</f>
        <v>2578107887.51</v>
      </c>
      <c r="G91" s="11">
        <f>G92+G96+G113+G120</f>
        <v>2510442298.59</v>
      </c>
      <c r="H91" s="34">
        <f t="shared" si="15"/>
        <v>1.0814614139117016</v>
      </c>
      <c r="I91" s="34">
        <f t="shared" si="15"/>
        <v>0.9804977480052999</v>
      </c>
      <c r="J91" s="34">
        <f t="shared" si="16"/>
        <v>0.9113849220967571</v>
      </c>
      <c r="K91" s="34">
        <f t="shared" si="16"/>
        <v>0.9737537791774288</v>
      </c>
      <c r="M91" s="3"/>
    </row>
    <row r="92" spans="1:11" ht="29.25" customHeight="1">
      <c r="A92" s="31" t="s">
        <v>140</v>
      </c>
      <c r="B92" s="8" t="s">
        <v>54</v>
      </c>
      <c r="C92" s="9">
        <f>C93+C95+C94</f>
        <v>800428736</v>
      </c>
      <c r="D92" s="9">
        <f>D93+D95+D94</f>
        <v>900139194</v>
      </c>
      <c r="E92" s="9">
        <f>E93+E95+E94</f>
        <v>929141660</v>
      </c>
      <c r="F92" s="9">
        <f>F93+F95+F94</f>
        <v>649088032</v>
      </c>
      <c r="G92" s="9">
        <f>G93+G95+G94</f>
        <v>576353145</v>
      </c>
      <c r="H92" s="34">
        <f t="shared" si="15"/>
        <v>1.124571312242343</v>
      </c>
      <c r="I92" s="34">
        <f t="shared" si="15"/>
        <v>1.0322199790802578</v>
      </c>
      <c r="J92" s="34">
        <f t="shared" si="16"/>
        <v>0.6985888804081823</v>
      </c>
      <c r="K92" s="34">
        <f t="shared" si="16"/>
        <v>0.8879429547084917</v>
      </c>
    </row>
    <row r="93" spans="1:11" ht="34.5" customHeight="1">
      <c r="A93" s="4" t="s">
        <v>141</v>
      </c>
      <c r="B93" s="27" t="s">
        <v>115</v>
      </c>
      <c r="C93" s="28">
        <v>114812828</v>
      </c>
      <c r="D93" s="28">
        <v>198057285</v>
      </c>
      <c r="E93" s="28">
        <v>189948660</v>
      </c>
      <c r="F93" s="28">
        <v>172856032</v>
      </c>
      <c r="G93" s="28">
        <v>100121145</v>
      </c>
      <c r="H93" s="35">
        <f t="shared" si="15"/>
        <v>1.7250449139707629</v>
      </c>
      <c r="I93" s="35">
        <f t="shared" si="15"/>
        <v>0.9590591934045748</v>
      </c>
      <c r="J93" s="35">
        <f t="shared" si="16"/>
        <v>0.9100144849666221</v>
      </c>
      <c r="K93" s="35">
        <f t="shared" si="16"/>
        <v>0.5792169578438547</v>
      </c>
    </row>
    <row r="94" spans="1:11" ht="34.5" customHeight="1">
      <c r="A94" s="4" t="s">
        <v>142</v>
      </c>
      <c r="B94" s="27" t="s">
        <v>116</v>
      </c>
      <c r="C94" s="28">
        <v>37590908</v>
      </c>
      <c r="D94" s="28">
        <v>29435909</v>
      </c>
      <c r="E94" s="28">
        <v>0</v>
      </c>
      <c r="F94" s="28">
        <v>0</v>
      </c>
      <c r="G94" s="28">
        <v>0</v>
      </c>
      <c r="H94" s="35">
        <f t="shared" si="15"/>
        <v>0.7830592706087334</v>
      </c>
      <c r="I94" s="35">
        <f t="shared" si="15"/>
        <v>0</v>
      </c>
      <c r="J94" s="35" t="s">
        <v>62</v>
      </c>
      <c r="K94" s="35" t="s">
        <v>62</v>
      </c>
    </row>
    <row r="95" spans="1:11" ht="51">
      <c r="A95" s="4" t="s">
        <v>143</v>
      </c>
      <c r="B95" s="27" t="s">
        <v>117</v>
      </c>
      <c r="C95" s="28">
        <v>648025000</v>
      </c>
      <c r="D95" s="28">
        <v>672646000</v>
      </c>
      <c r="E95" s="28">
        <v>739193000</v>
      </c>
      <c r="F95" s="28">
        <v>476232000</v>
      </c>
      <c r="G95" s="28">
        <v>476232000</v>
      </c>
      <c r="H95" s="35">
        <f t="shared" si="15"/>
        <v>1.0379939045561515</v>
      </c>
      <c r="I95" s="35">
        <f t="shared" si="15"/>
        <v>1.0989331684125083</v>
      </c>
      <c r="J95" s="35">
        <f>F95/E95</f>
        <v>0.6442593476940394</v>
      </c>
      <c r="K95" s="35">
        <f>G95/F95</f>
        <v>1</v>
      </c>
    </row>
    <row r="96" spans="1:11" ht="32.25" customHeight="1">
      <c r="A96" s="31" t="s">
        <v>144</v>
      </c>
      <c r="B96" s="26" t="s">
        <v>0</v>
      </c>
      <c r="C96" s="9">
        <f>C97+C98+C99+C100+C101+C103+C104+C107+C108+C109+C110+C111+C112+C102+C105+C106</f>
        <v>518225815.95</v>
      </c>
      <c r="D96" s="9">
        <f>D97+D98+D99+D100+D101+D103+D104+D107+D108+D109+D110+D111+D112+D102+D105+D106</f>
        <v>460452822.98</v>
      </c>
      <c r="E96" s="9">
        <f>E97+E98+E99+E100+E101+E103+E104+E107+E108+E109+E110+E111+E112+E102+E105+E106</f>
        <v>457570740.45</v>
      </c>
      <c r="F96" s="9">
        <f>F97+F98+F99+F100+F101+F103+F104+F107+F108+F109+F110+F111+F112+F102+F105+F106</f>
        <v>413740464.7</v>
      </c>
      <c r="G96" s="9">
        <f>G97+G98+G99+G100+G101+G103+G104+G107+G108+G109+G110+G111+G112+G102+G105+G106</f>
        <v>350488900.84</v>
      </c>
      <c r="H96" s="34">
        <f t="shared" si="15"/>
        <v>0.888517724914781</v>
      </c>
      <c r="I96" s="34">
        <f t="shared" si="15"/>
        <v>0.9937407647729305</v>
      </c>
      <c r="J96" s="34">
        <f>F96/E96</f>
        <v>0.9042109298621347</v>
      </c>
      <c r="K96" s="34">
        <f>G96/F96</f>
        <v>0.847122606424626</v>
      </c>
    </row>
    <row r="97" spans="1:11" ht="48.75" customHeight="1">
      <c r="A97" s="4" t="s">
        <v>132</v>
      </c>
      <c r="B97" s="54" t="s">
        <v>126</v>
      </c>
      <c r="C97" s="28">
        <v>533464.14</v>
      </c>
      <c r="D97" s="28">
        <v>6475000</v>
      </c>
      <c r="E97" s="28">
        <v>0</v>
      </c>
      <c r="F97" s="28">
        <v>0</v>
      </c>
      <c r="G97" s="28">
        <v>0</v>
      </c>
      <c r="H97" s="35">
        <f t="shared" si="15"/>
        <v>12.137648090085305</v>
      </c>
      <c r="I97" s="35">
        <f t="shared" si="15"/>
        <v>0</v>
      </c>
      <c r="J97" s="35" t="s">
        <v>62</v>
      </c>
      <c r="K97" s="35" t="s">
        <v>62</v>
      </c>
    </row>
    <row r="98" spans="1:11" ht="93" customHeight="1">
      <c r="A98" s="4" t="s">
        <v>182</v>
      </c>
      <c r="B98" s="54" t="s">
        <v>183</v>
      </c>
      <c r="C98" s="28">
        <v>51988160.18</v>
      </c>
      <c r="D98" s="28">
        <v>45843343.44</v>
      </c>
      <c r="E98" s="28">
        <v>34043913.78</v>
      </c>
      <c r="F98" s="28">
        <v>28937326.72</v>
      </c>
      <c r="G98" s="28">
        <v>28937326.72</v>
      </c>
      <c r="H98" s="35">
        <f t="shared" si="15"/>
        <v>0.8818035352910232</v>
      </c>
      <c r="I98" s="35">
        <f t="shared" si="15"/>
        <v>0.7426141120042182</v>
      </c>
      <c r="J98" s="35">
        <f>F98/E98</f>
        <v>0.8500000002056167</v>
      </c>
      <c r="K98" s="35">
        <f>G98/F98</f>
        <v>1</v>
      </c>
    </row>
    <row r="99" spans="1:11" ht="57" customHeight="1">
      <c r="A99" s="4" t="s">
        <v>212</v>
      </c>
      <c r="B99" s="54" t="s">
        <v>213</v>
      </c>
      <c r="C99" s="28">
        <v>987207.45</v>
      </c>
      <c r="D99" s="28">
        <v>0</v>
      </c>
      <c r="E99" s="28">
        <v>0</v>
      </c>
      <c r="F99" s="28">
        <v>0</v>
      </c>
      <c r="G99" s="28">
        <v>0</v>
      </c>
      <c r="H99" s="35">
        <f t="shared" si="15"/>
        <v>0</v>
      </c>
      <c r="I99" s="35" t="s">
        <v>62</v>
      </c>
      <c r="J99" s="35" t="s">
        <v>62</v>
      </c>
      <c r="K99" s="35" t="s">
        <v>62</v>
      </c>
    </row>
    <row r="100" spans="1:11" ht="69.75" customHeight="1">
      <c r="A100" s="4" t="s">
        <v>226</v>
      </c>
      <c r="B100" s="54" t="s">
        <v>227</v>
      </c>
      <c r="C100" s="28">
        <v>0</v>
      </c>
      <c r="D100" s="28">
        <v>0</v>
      </c>
      <c r="E100" s="28">
        <v>1084900</v>
      </c>
      <c r="F100" s="28">
        <v>0</v>
      </c>
      <c r="G100" s="28">
        <v>0</v>
      </c>
      <c r="H100" s="35" t="s">
        <v>62</v>
      </c>
      <c r="I100" s="35" t="s">
        <v>62</v>
      </c>
      <c r="J100" s="35">
        <f>F100/E100</f>
        <v>0</v>
      </c>
      <c r="K100" s="35" t="s">
        <v>62</v>
      </c>
    </row>
    <row r="101" spans="1:11" ht="99.75" customHeight="1">
      <c r="A101" s="4" t="s">
        <v>244</v>
      </c>
      <c r="B101" s="54" t="s">
        <v>245</v>
      </c>
      <c r="C101" s="28">
        <v>0</v>
      </c>
      <c r="D101" s="28">
        <v>517100</v>
      </c>
      <c r="E101" s="28">
        <v>0</v>
      </c>
      <c r="F101" s="28">
        <v>0</v>
      </c>
      <c r="G101" s="28">
        <v>0</v>
      </c>
      <c r="H101" s="35" t="s">
        <v>62</v>
      </c>
      <c r="I101" s="35">
        <f>E101/D101</f>
        <v>0</v>
      </c>
      <c r="J101" s="35" t="s">
        <v>62</v>
      </c>
      <c r="K101" s="35" t="s">
        <v>62</v>
      </c>
    </row>
    <row r="102" spans="1:11" ht="69" customHeight="1">
      <c r="A102" s="4" t="s">
        <v>252</v>
      </c>
      <c r="B102" s="54" t="s">
        <v>253</v>
      </c>
      <c r="C102" s="28">
        <v>0</v>
      </c>
      <c r="D102" s="28">
        <v>0</v>
      </c>
      <c r="E102" s="28">
        <v>20687300</v>
      </c>
      <c r="F102" s="28">
        <v>0</v>
      </c>
      <c r="G102" s="28">
        <v>0</v>
      </c>
      <c r="H102" s="35" t="s">
        <v>62</v>
      </c>
      <c r="I102" s="35" t="s">
        <v>62</v>
      </c>
      <c r="J102" s="35">
        <f>F102/E102</f>
        <v>0</v>
      </c>
      <c r="K102" s="35" t="s">
        <v>62</v>
      </c>
    </row>
    <row r="103" spans="1:11" ht="93" customHeight="1">
      <c r="A103" s="4" t="s">
        <v>184</v>
      </c>
      <c r="B103" s="54" t="s">
        <v>185</v>
      </c>
      <c r="C103" s="28">
        <v>0</v>
      </c>
      <c r="D103" s="28">
        <v>1093400</v>
      </c>
      <c r="E103" s="28">
        <v>0</v>
      </c>
      <c r="F103" s="28">
        <v>0</v>
      </c>
      <c r="G103" s="28">
        <v>0</v>
      </c>
      <c r="H103" s="35" t="s">
        <v>62</v>
      </c>
      <c r="I103" s="35">
        <f>E103/D103</f>
        <v>0</v>
      </c>
      <c r="J103" s="35" t="s">
        <v>62</v>
      </c>
      <c r="K103" s="35" t="s">
        <v>62</v>
      </c>
    </row>
    <row r="104" spans="1:11" ht="70.5" customHeight="1">
      <c r="A104" s="4" t="s">
        <v>186</v>
      </c>
      <c r="B104" s="54" t="s">
        <v>187</v>
      </c>
      <c r="C104" s="28">
        <v>47261114.65</v>
      </c>
      <c r="D104" s="28">
        <v>49521800</v>
      </c>
      <c r="E104" s="28">
        <v>52461600</v>
      </c>
      <c r="F104" s="28">
        <v>54553300</v>
      </c>
      <c r="G104" s="28">
        <v>56780300</v>
      </c>
      <c r="H104" s="35">
        <f t="shared" si="15"/>
        <v>1.047833940581848</v>
      </c>
      <c r="I104" s="35">
        <f t="shared" si="15"/>
        <v>1.0593637549523645</v>
      </c>
      <c r="J104" s="35">
        <f>F104/E104</f>
        <v>1.0398710675999208</v>
      </c>
      <c r="K104" s="35">
        <f>G104/F104</f>
        <v>1.0408224617025919</v>
      </c>
    </row>
    <row r="105" spans="1:11" ht="39" customHeight="1">
      <c r="A105" s="4" t="s">
        <v>254</v>
      </c>
      <c r="B105" s="54" t="s">
        <v>255</v>
      </c>
      <c r="C105" s="28">
        <v>0</v>
      </c>
      <c r="D105" s="28">
        <v>0</v>
      </c>
      <c r="E105" s="28">
        <v>132442.38</v>
      </c>
      <c r="F105" s="28">
        <v>77272.38</v>
      </c>
      <c r="G105" s="28">
        <v>32661.52</v>
      </c>
      <c r="H105" s="35" t="s">
        <v>62</v>
      </c>
      <c r="I105" s="35" t="s">
        <v>62</v>
      </c>
      <c r="J105" s="35">
        <f>F105/E105</f>
        <v>0.5834414935763009</v>
      </c>
      <c r="K105" s="35">
        <f>G105/F105</f>
        <v>0.4226803936930634</v>
      </c>
    </row>
    <row r="106" spans="1:11" ht="39" customHeight="1">
      <c r="A106" s="4" t="s">
        <v>256</v>
      </c>
      <c r="B106" s="54" t="s">
        <v>257</v>
      </c>
      <c r="C106" s="28">
        <v>0</v>
      </c>
      <c r="D106" s="28">
        <v>0</v>
      </c>
      <c r="E106" s="28">
        <v>5286422.09</v>
      </c>
      <c r="F106" s="28">
        <v>0</v>
      </c>
      <c r="G106" s="28">
        <v>0</v>
      </c>
      <c r="H106" s="35" t="s">
        <v>62</v>
      </c>
      <c r="I106" s="35" t="s">
        <v>62</v>
      </c>
      <c r="J106" s="35">
        <f>F106/E106</f>
        <v>0</v>
      </c>
      <c r="K106" s="35" t="s">
        <v>62</v>
      </c>
    </row>
    <row r="107" spans="1:11" ht="32.25" customHeight="1">
      <c r="A107" s="37" t="s">
        <v>145</v>
      </c>
      <c r="B107" s="49" t="s">
        <v>113</v>
      </c>
      <c r="C107" s="28">
        <v>0</v>
      </c>
      <c r="D107" s="28">
        <v>9562985.61</v>
      </c>
      <c r="E107" s="28">
        <v>162515.6</v>
      </c>
      <c r="F107" s="28">
        <v>0</v>
      </c>
      <c r="G107" s="28">
        <v>0</v>
      </c>
      <c r="H107" s="35" t="s">
        <v>62</v>
      </c>
      <c r="I107" s="35" t="s">
        <v>62</v>
      </c>
      <c r="J107" s="35">
        <f>F107/E107</f>
        <v>0</v>
      </c>
      <c r="K107" s="35" t="s">
        <v>62</v>
      </c>
    </row>
    <row r="108" spans="1:11" ht="78.75" customHeight="1">
      <c r="A108" s="37" t="s">
        <v>224</v>
      </c>
      <c r="B108" s="49" t="s">
        <v>225</v>
      </c>
      <c r="C108" s="28">
        <v>1263488.65</v>
      </c>
      <c r="D108" s="28">
        <v>0</v>
      </c>
      <c r="E108" s="28">
        <v>0</v>
      </c>
      <c r="F108" s="28">
        <v>0</v>
      </c>
      <c r="G108" s="28">
        <v>0</v>
      </c>
      <c r="H108" s="35">
        <f t="shared" si="15"/>
        <v>0</v>
      </c>
      <c r="I108" s="35" t="s">
        <v>62</v>
      </c>
      <c r="J108" s="35" t="s">
        <v>62</v>
      </c>
      <c r="K108" s="35" t="s">
        <v>62</v>
      </c>
    </row>
    <row r="109" spans="1:11" ht="58.5" customHeight="1">
      <c r="A109" s="37" t="s">
        <v>146</v>
      </c>
      <c r="B109" s="50" t="s">
        <v>114</v>
      </c>
      <c r="C109" s="28">
        <v>20331235</v>
      </c>
      <c r="D109" s="28">
        <v>0</v>
      </c>
      <c r="E109" s="28">
        <v>0</v>
      </c>
      <c r="F109" s="28">
        <v>0</v>
      </c>
      <c r="G109" s="28">
        <v>0</v>
      </c>
      <c r="H109" s="35">
        <f>D109/C109</f>
        <v>0</v>
      </c>
      <c r="I109" s="35" t="s">
        <v>62</v>
      </c>
      <c r="J109" s="35" t="s">
        <v>62</v>
      </c>
      <c r="K109" s="35" t="s">
        <v>62</v>
      </c>
    </row>
    <row r="110" spans="1:11" ht="44.25" customHeight="1">
      <c r="A110" s="37" t="s">
        <v>246</v>
      </c>
      <c r="B110" s="50" t="s">
        <v>247</v>
      </c>
      <c r="C110" s="28">
        <v>0</v>
      </c>
      <c r="D110" s="28">
        <v>5476106</v>
      </c>
      <c r="E110" s="28">
        <v>0</v>
      </c>
      <c r="F110" s="28">
        <v>0</v>
      </c>
      <c r="G110" s="28">
        <v>0</v>
      </c>
      <c r="H110" s="35" t="s">
        <v>62</v>
      </c>
      <c r="I110" s="35">
        <f aca="true" t="shared" si="17" ref="H110:K114">E110/D110</f>
        <v>0</v>
      </c>
      <c r="J110" s="35" t="s">
        <v>62</v>
      </c>
      <c r="K110" s="35" t="s">
        <v>62</v>
      </c>
    </row>
    <row r="111" spans="1:11" ht="44.25" customHeight="1">
      <c r="A111" s="37" t="s">
        <v>248</v>
      </c>
      <c r="B111" s="50" t="s">
        <v>249</v>
      </c>
      <c r="C111" s="28">
        <v>0</v>
      </c>
      <c r="D111" s="28">
        <v>0</v>
      </c>
      <c r="E111" s="28">
        <v>54744108.59</v>
      </c>
      <c r="F111" s="28">
        <v>55264769.15</v>
      </c>
      <c r="G111" s="28">
        <v>0</v>
      </c>
      <c r="H111" s="35" t="s">
        <v>62</v>
      </c>
      <c r="I111" s="35" t="s">
        <v>62</v>
      </c>
      <c r="J111" s="35">
        <f>F111/E111</f>
        <v>1.0095108053343131</v>
      </c>
      <c r="K111" s="35">
        <f t="shared" si="17"/>
        <v>0</v>
      </c>
    </row>
    <row r="112" spans="1:11" ht="23.25" customHeight="1">
      <c r="A112" s="4" t="s">
        <v>147</v>
      </c>
      <c r="B112" s="30" t="s">
        <v>118</v>
      </c>
      <c r="C112" s="28">
        <v>395861145.88</v>
      </c>
      <c r="D112" s="28">
        <v>341963087.93</v>
      </c>
      <c r="E112" s="28">
        <v>288967538.01</v>
      </c>
      <c r="F112" s="28">
        <v>274907796.45</v>
      </c>
      <c r="G112" s="28">
        <v>264738612.6</v>
      </c>
      <c r="H112" s="35">
        <f t="shared" si="17"/>
        <v>0.8638460518013595</v>
      </c>
      <c r="I112" s="35">
        <f t="shared" si="17"/>
        <v>0.8450255252963202</v>
      </c>
      <c r="J112" s="35">
        <f>F112/E112</f>
        <v>0.9513449100309895</v>
      </c>
      <c r="K112" s="35">
        <f t="shared" si="17"/>
        <v>0.9630087470005618</v>
      </c>
    </row>
    <row r="113" spans="1:11" ht="35.25" customHeight="1">
      <c r="A113" s="31" t="s">
        <v>148</v>
      </c>
      <c r="B113" s="26" t="s">
        <v>55</v>
      </c>
      <c r="C113" s="9">
        <f>C115+C116+C117+C118+C114+C119</f>
        <v>1129622218.92</v>
      </c>
      <c r="D113" s="9">
        <f>D115+D116+D117+D118+D114+D119</f>
        <v>1242683619.54</v>
      </c>
      <c r="E113" s="9">
        <f>E115+E116+E117+E118+E114+E119</f>
        <v>1392024390.65</v>
      </c>
      <c r="F113" s="9">
        <f>F115+F116+F117+F118+F114+F119</f>
        <v>1466235690.81</v>
      </c>
      <c r="G113" s="9">
        <f>G115+G116+G117+G118+G114+G119</f>
        <v>1533680652.75</v>
      </c>
      <c r="H113" s="34">
        <f t="shared" si="17"/>
        <v>1.1000877981384738</v>
      </c>
      <c r="I113" s="34">
        <f t="shared" si="17"/>
        <v>1.120176019673681</v>
      </c>
      <c r="J113" s="34">
        <f t="shared" si="17"/>
        <v>1.0533117815021527</v>
      </c>
      <c r="K113" s="34">
        <f t="shared" si="17"/>
        <v>1.0459987179160406</v>
      </c>
    </row>
    <row r="114" spans="1:11" ht="40.5" customHeight="1">
      <c r="A114" s="4" t="s">
        <v>133</v>
      </c>
      <c r="B114" s="30" t="s">
        <v>134</v>
      </c>
      <c r="C114" s="28">
        <v>32676064.21</v>
      </c>
      <c r="D114" s="28">
        <f>41856742.3+203000</f>
        <v>42059742.3</v>
      </c>
      <c r="E114" s="28">
        <v>42507462.5</v>
      </c>
      <c r="F114" s="28">
        <v>43530348.5</v>
      </c>
      <c r="G114" s="28">
        <v>44335433.5</v>
      </c>
      <c r="H114" s="35">
        <f t="shared" si="17"/>
        <v>1.287172837881995</v>
      </c>
      <c r="I114" s="35">
        <f aca="true" t="shared" si="18" ref="I114:K118">E114/D114</f>
        <v>1.0106448631284173</v>
      </c>
      <c r="J114" s="35">
        <f t="shared" si="18"/>
        <v>1.0240636805831447</v>
      </c>
      <c r="K114" s="35">
        <f t="shared" si="18"/>
        <v>1.018494797945392</v>
      </c>
    </row>
    <row r="115" spans="1:11" ht="51">
      <c r="A115" s="4" t="s">
        <v>149</v>
      </c>
      <c r="B115" s="27" t="s">
        <v>119</v>
      </c>
      <c r="C115" s="28">
        <v>36628056.7</v>
      </c>
      <c r="D115" s="28">
        <v>47396000</v>
      </c>
      <c r="E115" s="28">
        <v>49923600</v>
      </c>
      <c r="F115" s="28">
        <v>48502200</v>
      </c>
      <c r="G115" s="28">
        <v>49472400</v>
      </c>
      <c r="H115" s="35">
        <f>D115/C115</f>
        <v>1.2939807423635443</v>
      </c>
      <c r="I115" s="35">
        <f t="shared" si="18"/>
        <v>1.0533293948856444</v>
      </c>
      <c r="J115" s="35">
        <f t="shared" si="18"/>
        <v>0.9715284955411869</v>
      </c>
      <c r="K115" s="35">
        <f t="shared" si="18"/>
        <v>1.0200032163489492</v>
      </c>
    </row>
    <row r="116" spans="1:11" ht="76.5">
      <c r="A116" s="4" t="s">
        <v>150</v>
      </c>
      <c r="B116" s="27" t="s">
        <v>120</v>
      </c>
      <c r="C116" s="28">
        <v>13694945.57</v>
      </c>
      <c r="D116" s="28">
        <v>20108900</v>
      </c>
      <c r="E116" s="28">
        <v>22636800</v>
      </c>
      <c r="F116" s="28">
        <v>22636800</v>
      </c>
      <c r="G116" s="28">
        <v>22636800</v>
      </c>
      <c r="H116" s="35">
        <f>D116/C116</f>
        <v>1.4683446456370253</v>
      </c>
      <c r="I116" s="35">
        <f t="shared" si="18"/>
        <v>1.1257105062932333</v>
      </c>
      <c r="J116" s="35">
        <f t="shared" si="18"/>
        <v>1</v>
      </c>
      <c r="K116" s="35">
        <f t="shared" si="18"/>
        <v>1</v>
      </c>
    </row>
    <row r="117" spans="1:11" ht="55.5" customHeight="1">
      <c r="A117" s="4" t="s">
        <v>151</v>
      </c>
      <c r="B117" s="30" t="s">
        <v>125</v>
      </c>
      <c r="C117" s="28">
        <v>52882</v>
      </c>
      <c r="D117" s="28">
        <v>2348.71</v>
      </c>
      <c r="E117" s="28">
        <v>7403.29</v>
      </c>
      <c r="F117" s="28">
        <v>7744.24</v>
      </c>
      <c r="G117" s="28">
        <v>50221.18</v>
      </c>
      <c r="H117" s="35">
        <f>D117/C117</f>
        <v>0.044414167391551004</v>
      </c>
      <c r="I117" s="35">
        <f t="shared" si="18"/>
        <v>3.1520664535000065</v>
      </c>
      <c r="J117" s="35">
        <f t="shared" si="18"/>
        <v>1.0460538490319844</v>
      </c>
      <c r="K117" s="35">
        <f t="shared" si="18"/>
        <v>6.484972056651137</v>
      </c>
    </row>
    <row r="118" spans="1:11" ht="42.75" customHeight="1">
      <c r="A118" s="4" t="s">
        <v>152</v>
      </c>
      <c r="B118" s="30" t="s">
        <v>121</v>
      </c>
      <c r="C118" s="28">
        <v>2241938.82</v>
      </c>
      <c r="D118" s="28">
        <v>3142128.53</v>
      </c>
      <c r="E118" s="28">
        <v>3090124.86</v>
      </c>
      <c r="F118" s="28">
        <v>3211398.07</v>
      </c>
      <c r="G118" s="28">
        <v>3211398.07</v>
      </c>
      <c r="H118" s="35">
        <f>D118/C118</f>
        <v>1.401522870280644</v>
      </c>
      <c r="I118" s="35">
        <f aca="true" t="shared" si="19" ref="H118:K119">E118/D118</f>
        <v>0.9834495408117503</v>
      </c>
      <c r="J118" s="35">
        <f t="shared" si="19"/>
        <v>1.039245407708218</v>
      </c>
      <c r="K118" s="35">
        <f t="shared" si="18"/>
        <v>1</v>
      </c>
    </row>
    <row r="119" spans="1:11" ht="24.75" customHeight="1">
      <c r="A119" s="4" t="s">
        <v>135</v>
      </c>
      <c r="B119" s="30" t="s">
        <v>136</v>
      </c>
      <c r="C119" s="28">
        <v>1044328331.62</v>
      </c>
      <c r="D119" s="28">
        <v>1129974500</v>
      </c>
      <c r="E119" s="28">
        <v>1273859000</v>
      </c>
      <c r="F119" s="28">
        <v>1348347200</v>
      </c>
      <c r="G119" s="28">
        <v>1413974400</v>
      </c>
      <c r="H119" s="35">
        <f t="shared" si="19"/>
        <v>1.082010767865641</v>
      </c>
      <c r="I119" s="35">
        <f t="shared" si="19"/>
        <v>1.127334289402106</v>
      </c>
      <c r="J119" s="35">
        <f t="shared" si="19"/>
        <v>1.0584744465439269</v>
      </c>
      <c r="K119" s="35">
        <f t="shared" si="19"/>
        <v>1.0486723300942071</v>
      </c>
    </row>
    <row r="120" spans="1:11" s="32" customFormat="1" ht="29.25" customHeight="1">
      <c r="A120" s="31" t="s">
        <v>153</v>
      </c>
      <c r="B120" s="26" t="s">
        <v>6</v>
      </c>
      <c r="C120" s="9">
        <f>C121+C122+C123+C124+C125+C126</f>
        <v>219451671.28</v>
      </c>
      <c r="D120" s="9">
        <f>D121+D122+D123+D124+D125+D126</f>
        <v>281769736.46000004</v>
      </c>
      <c r="E120" s="9">
        <f>E121+E122+E123+E124+E125+E126</f>
        <v>50043700</v>
      </c>
      <c r="F120" s="9">
        <f>F121+F122+F123+F124+F125+F126</f>
        <v>49043700</v>
      </c>
      <c r="G120" s="9">
        <f>G121+G122+G123+G124+G125+G126</f>
        <v>49919600</v>
      </c>
      <c r="H120" s="34">
        <f aca="true" t="shared" si="20" ref="H120:H130">D120/C120</f>
        <v>1.2839717046423764</v>
      </c>
      <c r="I120" s="34">
        <f>E120/D120</f>
        <v>0.1776049501579606</v>
      </c>
      <c r="J120" s="34">
        <f aca="true" t="shared" si="21" ref="J120:J126">F120/E120</f>
        <v>0.9800174647358209</v>
      </c>
      <c r="K120" s="34">
        <f>G120/F120</f>
        <v>1.0178595823724557</v>
      </c>
    </row>
    <row r="121" spans="1:11" s="32" customFormat="1" ht="84" customHeight="1">
      <c r="A121" s="4" t="s">
        <v>233</v>
      </c>
      <c r="B121" s="30" t="s">
        <v>234</v>
      </c>
      <c r="C121" s="28">
        <v>1350300</v>
      </c>
      <c r="D121" s="28">
        <v>4273700</v>
      </c>
      <c r="E121" s="28">
        <v>4213000</v>
      </c>
      <c r="F121" s="28">
        <v>4213000</v>
      </c>
      <c r="G121" s="28">
        <v>5088900</v>
      </c>
      <c r="H121" s="35">
        <f>D121/C121</f>
        <v>3.1650003702880842</v>
      </c>
      <c r="I121" s="35">
        <f>E121/D121</f>
        <v>0.9857968505042469</v>
      </c>
      <c r="J121" s="35">
        <f>F121/E121</f>
        <v>1</v>
      </c>
      <c r="K121" s="35">
        <f>G121/F121</f>
        <v>1.2079041063375267</v>
      </c>
    </row>
    <row r="122" spans="1:11" ht="67.5" customHeight="1">
      <c r="A122" s="4" t="s">
        <v>188</v>
      </c>
      <c r="B122" s="30" t="s">
        <v>189</v>
      </c>
      <c r="C122" s="28">
        <v>42132063.5</v>
      </c>
      <c r="D122" s="28">
        <v>43122300</v>
      </c>
      <c r="E122" s="28">
        <v>43481600</v>
      </c>
      <c r="F122" s="28">
        <v>43481600</v>
      </c>
      <c r="G122" s="28">
        <v>43481600</v>
      </c>
      <c r="H122" s="35">
        <f t="shared" si="20"/>
        <v>1.0235031569246542</v>
      </c>
      <c r="I122" s="35">
        <f>E122/D122</f>
        <v>1.008332115865805</v>
      </c>
      <c r="J122" s="35">
        <f t="shared" si="21"/>
        <v>1</v>
      </c>
      <c r="K122" s="35">
        <f>G122/F122</f>
        <v>1</v>
      </c>
    </row>
    <row r="123" spans="1:11" ht="67.5" customHeight="1">
      <c r="A123" s="4" t="s">
        <v>190</v>
      </c>
      <c r="B123" s="30" t="s">
        <v>191</v>
      </c>
      <c r="C123" s="28">
        <v>37803533.64</v>
      </c>
      <c r="D123" s="28">
        <v>13558012.74</v>
      </c>
      <c r="E123" s="28">
        <v>0</v>
      </c>
      <c r="F123" s="28">
        <v>0</v>
      </c>
      <c r="G123" s="28">
        <v>0</v>
      </c>
      <c r="H123" s="35">
        <f t="shared" si="20"/>
        <v>0.3586440587568311</v>
      </c>
      <c r="I123" s="35">
        <f aca="true" t="shared" si="22" ref="I123:I130">E123/D123</f>
        <v>0</v>
      </c>
      <c r="J123" s="35" t="s">
        <v>62</v>
      </c>
      <c r="K123" s="35" t="s">
        <v>62</v>
      </c>
    </row>
    <row r="124" spans="1:11" ht="42.75" customHeight="1">
      <c r="A124" s="4" t="s">
        <v>137</v>
      </c>
      <c r="B124" s="30" t="s">
        <v>138</v>
      </c>
      <c r="C124" s="28">
        <v>5000000</v>
      </c>
      <c r="D124" s="28">
        <v>0</v>
      </c>
      <c r="E124" s="28">
        <v>0</v>
      </c>
      <c r="F124" s="28">
        <v>0</v>
      </c>
      <c r="G124" s="28">
        <v>0</v>
      </c>
      <c r="H124" s="35">
        <f t="shared" si="20"/>
        <v>0</v>
      </c>
      <c r="I124" s="35" t="s">
        <v>62</v>
      </c>
      <c r="J124" s="35" t="s">
        <v>62</v>
      </c>
      <c r="K124" s="35" t="s">
        <v>62</v>
      </c>
    </row>
    <row r="125" spans="1:11" ht="72" customHeight="1">
      <c r="A125" s="4" t="s">
        <v>250</v>
      </c>
      <c r="B125" s="30" t="s">
        <v>251</v>
      </c>
      <c r="C125" s="28">
        <v>0</v>
      </c>
      <c r="D125" s="28">
        <v>67894131.4</v>
      </c>
      <c r="E125" s="28">
        <v>0</v>
      </c>
      <c r="F125" s="28">
        <v>0</v>
      </c>
      <c r="G125" s="28">
        <v>0</v>
      </c>
      <c r="H125" s="35" t="s">
        <v>62</v>
      </c>
      <c r="I125" s="35">
        <f>E125/D125</f>
        <v>0</v>
      </c>
      <c r="J125" s="35" t="s">
        <v>62</v>
      </c>
      <c r="K125" s="35" t="s">
        <v>62</v>
      </c>
    </row>
    <row r="126" spans="1:11" ht="39" customHeight="1">
      <c r="A126" s="4" t="s">
        <v>154</v>
      </c>
      <c r="B126" s="30" t="s">
        <v>122</v>
      </c>
      <c r="C126" s="28">
        <v>133165774.14</v>
      </c>
      <c r="D126" s="28">
        <f>151021592.32+1900000</f>
        <v>152921592.32</v>
      </c>
      <c r="E126" s="28">
        <v>2349100</v>
      </c>
      <c r="F126" s="28">
        <v>1349100</v>
      </c>
      <c r="G126" s="28">
        <v>1349100</v>
      </c>
      <c r="H126" s="35">
        <f t="shared" si="20"/>
        <v>1.1483550732730339</v>
      </c>
      <c r="I126" s="35">
        <f t="shared" si="22"/>
        <v>0.015361467039162989</v>
      </c>
      <c r="J126" s="35">
        <f t="shared" si="21"/>
        <v>0.5743050529990209</v>
      </c>
      <c r="K126" s="35">
        <f>G126/F126</f>
        <v>1</v>
      </c>
    </row>
    <row r="127" spans="1:11" s="61" customFormat="1" ht="29.25" customHeight="1">
      <c r="A127" s="33" t="s">
        <v>235</v>
      </c>
      <c r="B127" s="58" t="s">
        <v>236</v>
      </c>
      <c r="C127" s="56">
        <f>C128</f>
        <v>411481.5</v>
      </c>
      <c r="D127" s="56">
        <f>D128</f>
        <v>0</v>
      </c>
      <c r="E127" s="56">
        <f>E128</f>
        <v>0</v>
      </c>
      <c r="F127" s="56">
        <f>F128</f>
        <v>0</v>
      </c>
      <c r="G127" s="56">
        <f>G128</f>
        <v>0</v>
      </c>
      <c r="H127" s="59" t="s">
        <v>62</v>
      </c>
      <c r="I127" s="60" t="s">
        <v>62</v>
      </c>
      <c r="J127" s="59" t="s">
        <v>62</v>
      </c>
      <c r="K127" s="59" t="s">
        <v>62</v>
      </c>
    </row>
    <row r="128" spans="1:11" ht="45" customHeight="1">
      <c r="A128" s="4" t="s">
        <v>237</v>
      </c>
      <c r="B128" s="57" t="s">
        <v>238</v>
      </c>
      <c r="C128" s="28">
        <v>411481.5</v>
      </c>
      <c r="D128" s="28">
        <v>0</v>
      </c>
      <c r="E128" s="28">
        <v>0</v>
      </c>
      <c r="F128" s="28">
        <v>0</v>
      </c>
      <c r="G128" s="28">
        <v>0</v>
      </c>
      <c r="H128" s="35" t="s">
        <v>62</v>
      </c>
      <c r="I128" s="35" t="s">
        <v>62</v>
      </c>
      <c r="J128" s="35" t="s">
        <v>62</v>
      </c>
      <c r="K128" s="35" t="s">
        <v>62</v>
      </c>
    </row>
    <row r="129" spans="1:11" s="32" customFormat="1" ht="78.75" customHeight="1">
      <c r="A129" s="33" t="s">
        <v>58</v>
      </c>
      <c r="B129" s="26" t="s">
        <v>60</v>
      </c>
      <c r="C129" s="9">
        <v>1056608.17</v>
      </c>
      <c r="D129" s="9">
        <v>3587.6</v>
      </c>
      <c r="E129" s="9">
        <v>0</v>
      </c>
      <c r="F129" s="9">
        <v>0</v>
      </c>
      <c r="G129" s="9">
        <v>0</v>
      </c>
      <c r="H129" s="34">
        <f t="shared" si="20"/>
        <v>0.0033953930149906</v>
      </c>
      <c r="I129" s="34">
        <f t="shared" si="22"/>
        <v>0</v>
      </c>
      <c r="J129" s="34" t="s">
        <v>62</v>
      </c>
      <c r="K129" s="34" t="s">
        <v>62</v>
      </c>
    </row>
    <row r="130" spans="1:11" s="32" customFormat="1" ht="44.25" customHeight="1">
      <c r="A130" s="33" t="s">
        <v>59</v>
      </c>
      <c r="B130" s="26" t="s">
        <v>61</v>
      </c>
      <c r="C130" s="9">
        <v>-7814338.29</v>
      </c>
      <c r="D130" s="9">
        <v>-1575913.27</v>
      </c>
      <c r="E130" s="9">
        <v>0</v>
      </c>
      <c r="F130" s="9">
        <v>0</v>
      </c>
      <c r="G130" s="9">
        <v>0</v>
      </c>
      <c r="H130" s="34">
        <f t="shared" si="20"/>
        <v>0.20166944551360086</v>
      </c>
      <c r="I130" s="34">
        <f t="shared" si="22"/>
        <v>0</v>
      </c>
      <c r="J130" s="34" t="s">
        <v>62</v>
      </c>
      <c r="K130" s="34" t="s">
        <v>62</v>
      </c>
    </row>
    <row r="131" spans="1:11" ht="20.25" customHeight="1">
      <c r="A131" s="62" t="s">
        <v>46</v>
      </c>
      <c r="B131" s="62"/>
      <c r="C131" s="56">
        <f>C7+C90</f>
        <v>3625270216.4100003</v>
      </c>
      <c r="D131" s="56">
        <f>D7+D90</f>
        <v>3918708019.17</v>
      </c>
      <c r="E131" s="9">
        <f>E7+E90</f>
        <v>3953996046.05</v>
      </c>
      <c r="F131" s="9">
        <f>F7+F90</f>
        <v>3711782491.7400002</v>
      </c>
      <c r="G131" s="9">
        <f>G7+G90</f>
        <v>3683765332.03</v>
      </c>
      <c r="H131" s="34">
        <f>D131/C131</f>
        <v>1.0809423257421573</v>
      </c>
      <c r="I131" s="34">
        <f>E131/D131</f>
        <v>1.0090050156090666</v>
      </c>
      <c r="J131" s="34">
        <f>F131/E131</f>
        <v>0.9387420848455403</v>
      </c>
      <c r="K131" s="34">
        <f>G131/F131</f>
        <v>0.9924518314927268</v>
      </c>
    </row>
    <row r="134" spans="1:2" ht="12.75">
      <c r="A134" s="51"/>
      <c r="B134" s="51"/>
    </row>
  </sheetData>
  <sheetProtection/>
  <mergeCells count="2">
    <mergeCell ref="A131:B131"/>
    <mergeCell ref="A3:K3"/>
  </mergeCells>
  <printOptions horizontalCentered="1"/>
  <pageMargins left="0.7480314960629921" right="0.15748031496062992" top="0.15748031496062992" bottom="0.2362204724409449" header="0.1968503937007874" footer="0.15748031496062992"/>
  <pageSetup fitToHeight="20" fitToWidth="1" horizontalDpi="600" verticalDpi="600" orientation="portrait" paperSize="9" r:id="rId1"/>
  <rowBreaks count="4" manualBreakCount="4">
    <brk id="19" max="255" man="1"/>
    <brk id="30" max="255" man="1"/>
    <brk id="40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2016-11-21T08:34:12Z</cp:lastPrinted>
  <dcterms:created xsi:type="dcterms:W3CDTF">2003-08-14T15:25:08Z</dcterms:created>
  <dcterms:modified xsi:type="dcterms:W3CDTF">2023-12-04T13:34:30Z</dcterms:modified>
  <cp:category/>
  <cp:version/>
  <cp:contentType/>
  <cp:contentStatus/>
</cp:coreProperties>
</file>