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05" windowWidth="15120" windowHeight="7710" activeTab="9"/>
  </bookViews>
  <sheets>
    <sheet name="Показатель 1" sheetId="1" r:id="rId1"/>
    <sheet name="Показатель 2" sheetId="2" r:id="rId2"/>
    <sheet name="Показатель 3" sheetId="3" r:id="rId3"/>
    <sheet name="Показатель 4" sheetId="4" r:id="rId4"/>
    <sheet name="Показатель 5" sheetId="5" r:id="rId5"/>
    <sheet name="Показатель 6" sheetId="6" r:id="rId6"/>
    <sheet name="Показатель 7" sheetId="7" r:id="rId7"/>
    <sheet name="Показатель 8" sheetId="8" r:id="rId8"/>
    <sheet name="Показатель 9" sheetId="9" r:id="rId9"/>
    <sheet name="Рейтинг ГАБС" sheetId="10" r:id="rId10"/>
  </sheets>
  <externalReferences>
    <externalReference r:id="rId13"/>
  </externalReferences>
  <definedNames/>
  <calcPr fullCalcOnLoad="1"/>
</workbook>
</file>

<file path=xl/sharedStrings.xml><?xml version="1.0" encoding="utf-8"?>
<sst xmlns="http://schemas.openxmlformats.org/spreadsheetml/2006/main" count="349" uniqueCount="80">
  <si>
    <t>Код ведомства</t>
  </si>
  <si>
    <t>Наименование ГАБС</t>
  </si>
  <si>
    <t>нет</t>
  </si>
  <si>
    <t>1. Финансовое планирование</t>
  </si>
  <si>
    <t xml:space="preserve">3.2. Эффективность управления дебиторской задолженностью по расчетам с дебиторами по доходам
</t>
  </si>
  <si>
    <t>3. Исполнение бюджета по доходам</t>
  </si>
  <si>
    <t>х</t>
  </si>
  <si>
    <t xml:space="preserve">1.1. Качество планирования бюджетных расходов: прирост объема бюджетных ассигнований ГАБС согласно сводной бюджетной росписи местного бюджета на начало отчетного периода и на конец отчетного периода
</t>
  </si>
  <si>
    <t>1.2. Погрешность кассового планирования</t>
  </si>
  <si>
    <t xml:space="preserve">1.3. Количество обращений об изменении сводной бюджетной росписи местного бюджета 
</t>
  </si>
  <si>
    <t xml:space="preserve">1.4. Своевременность представления фрагментов реестра расходных обязательств в Управление финансов администрации ЗАТО Александровск и соответствие объемов бюджетных ассигнований на их исполнение отчету об исполнении местного бюджета (за отчетный период) и решению о местном бюджете на текущий финансовый год и на плановый период
</t>
  </si>
  <si>
    <t>1 Группа</t>
  </si>
  <si>
    <t>2 Группа</t>
  </si>
  <si>
    <t>Администрация ЗАТО Александровск</t>
  </si>
  <si>
    <t>Управление финансов администрации ЗАТО Александровск</t>
  </si>
  <si>
    <t>Управление образования администрации ЗАТО Александровск</t>
  </si>
  <si>
    <t>Управление культуры, спорта и молодежной политики администрации ЗАТО Александровск</t>
  </si>
  <si>
    <t>Совет депутатов ЗАТО Александровск</t>
  </si>
  <si>
    <t>Контрольно-счетная палата ЗАТО Александровск</t>
  </si>
  <si>
    <t>Оценка
(E)</t>
  </si>
  <si>
    <t>Значение оценки Е(Р)</t>
  </si>
  <si>
    <t>Итоговая оценка по группе</t>
  </si>
  <si>
    <t xml:space="preserve">3.1.Отклонение от прогноза поступлений налоговых и неналоговых доходов за отчетный период
</t>
  </si>
  <si>
    <t>3.3.Эффективность управления дебиторской задолженностью по администрируемым неналоговым доходам</t>
  </si>
  <si>
    <t>8. Исполнение судебных актов</t>
  </si>
  <si>
    <t xml:space="preserve">8.2 Иски о возмещении ущерба (в количественном выражении)
</t>
  </si>
  <si>
    <t>8.3 Иски о взыскании задолженности (в денежном выражении)</t>
  </si>
  <si>
    <t>8.4 Иски о взыскании задолженности (в количественном выражении)</t>
  </si>
  <si>
    <t>I  Группа - ГАБС, имеющие подведомственные учреждения</t>
  </si>
  <si>
    <t xml:space="preserve">II Группа  - ГАБС, не имеющие подведомственные учреждения </t>
  </si>
  <si>
    <t>2. Исполнение бюджета по расходам</t>
  </si>
  <si>
    <t>Средний уровень качества                                  финансового менеджмента ,%</t>
  </si>
  <si>
    <t>1.6. Проведение ГАБС мониторинга и прогноза потребности в предоставлении муниципальных услуг (работ), оказываемых (выполняемых)  подведомственными муниципальными бюджетными учреждениями и муниципальными автономными учреждениями и представление его результатов в Управление финансов администрации ЗАТО Александровс</t>
  </si>
  <si>
    <t>2.1. Доля просроченной кредиторской
задолженности в расходах ГАБС</t>
  </si>
  <si>
    <t>Результаты проведения мониторинга качества финансового менеджмента,</t>
  </si>
  <si>
    <t>Финансовое планирование</t>
  </si>
  <si>
    <t>Исполнение бюджета по доходам</t>
  </si>
  <si>
    <t>Исполнение судебных актов</t>
  </si>
  <si>
    <t>Исполнение бюджета по расходам</t>
  </si>
  <si>
    <t>Итоговая оценка
качества финансового менеджмента</t>
  </si>
  <si>
    <t>Рейтинговая оценка                 ГАБС</t>
  </si>
  <si>
    <t>Итоговая оценка по группам показателей качества финансового менеджмента</t>
  </si>
  <si>
    <t>1.5. 1.5. Доля муниципальных бюджетных и муниципальных автономных учреждений, в отношении которых ГАБС осуществляет функции и полномочия учредителя, выполнивших муниципальное задание на 100% в отчетном финансовом году</t>
  </si>
  <si>
    <t>2.3. Равномерность расходов</t>
  </si>
  <si>
    <t>2.4. Доля просроченной кредиторской
задолженности в расходах ГАБС</t>
  </si>
  <si>
    <t>2.5.Доля просроченной кредиторской задолженности в расходах муниципальных казенных, муниципальных бюджетных и муниципальных автономных учреждений</t>
  </si>
  <si>
    <t>2.2. Уровень исполнения расходов ГАБС, источником финансового обеспечения которых являются межбюджетные трансферты из федерального и областного бюджетов</t>
  </si>
  <si>
    <t>3.4.Прирост объема доходов от платных услуг и
иной приносящей доход деятельности
муниципальных бюджетных и муниципальных автономных учреждений</t>
  </si>
  <si>
    <t xml:space="preserve">3.5. Качество информационного наполнения Государственной информационной системы о государственных и муниципальных платежах (ГИС ГМП): соответствие поступлений в доходы местного бюджета от уплаты денежных средств физическими и юридическими лицами объему начислений  (суммам, подлежащим оплате физическими и юридическими лицами за предоставляемые услуги, иные платежи), отраженных в ГИС ГМП </t>
  </si>
  <si>
    <t>3.6. Качество правовой базы главного администратора доходов местного бюджета по администрированию доходов</t>
  </si>
  <si>
    <t xml:space="preserve"> 4. Учет и отчетность</t>
  </si>
  <si>
    <t xml:space="preserve">4.1.Своевременность представления бюджетной отчетности ГАБС
</t>
  </si>
  <si>
    <t xml:space="preserve">4.2.Качество представления бюджетной отчетности ГАБС
</t>
  </si>
  <si>
    <t xml:space="preserve">4.3. Своевременность представления сводной бухгалтерской отчетности ГАБС, осуществляющих функции учредителя в отношении муниципальных бюджетных и муниципальных автономных учреждений </t>
  </si>
  <si>
    <t xml:space="preserve">4.4. Качество представления сводной бухгалтерской отчетности ГАБС, осуществляющих функции учредителей в отношении муниципальных бюджетных и муниципальных автономных учреждений </t>
  </si>
  <si>
    <t xml:space="preserve"> 5. Качество управления активами</t>
  </si>
  <si>
    <t>5.1.Доля недостач и хищений денежных средств и материальных ценностей</t>
  </si>
  <si>
    <t>6. Качество планирования в сфере закупок</t>
  </si>
  <si>
    <t>6.1. Доля изменений в план - график закупок в расчете на одну закупку</t>
  </si>
  <si>
    <t>6.2. Качество размещения заказа на закупки товаров, работ, услуг для обеспечения муниципальных нужд</t>
  </si>
  <si>
    <t xml:space="preserve">        7. Контроль и аудит</t>
  </si>
  <si>
    <t xml:space="preserve">7.1. Наличие  нарушений, выявленных в результате проведения контрольных мероприятий органами внешнего государственного (муниципального) финансового контроля </t>
  </si>
  <si>
    <t xml:space="preserve">7.2  Наличие  нарушений, выявленных в результате проведения мероприятий внутреннего государственного (муниципального) финансового контроля </t>
  </si>
  <si>
    <t>7.3. Качество организации внутреннего финансового аудита</t>
  </si>
  <si>
    <t>7.4. Проведение ГАБС мониторинга качества финансового менеджмента в отношении подведомственных ему получателей бюджетных средств</t>
  </si>
  <si>
    <t>7.5. Качество контроля ГАБС за деятельностью муниципальных учреждений в отношении которых ГАБС осуществляет функции и полномочия учредителя</t>
  </si>
  <si>
    <t>8.1 Иски о возмещении ущерба (в денежном выражении)</t>
  </si>
  <si>
    <t xml:space="preserve">   9. Уровень открытости бюджетных данных</t>
  </si>
  <si>
    <t>9.1 Доля муниципальных бюджетных и муниципальных автономных учреждений,
опубликовавших на официальном сайте для
размещения информации о муниципальных
учреждениях (bus.gov.ru) (далее - сайте bus.gov.ru) информацию об исполнении муниципального задания на оказание муниципальных услуг (выполнение работ) за отчетный год</t>
  </si>
  <si>
    <t>9.2 Доля муниципальных казенных, муниципальных бюджетных и муниципальных автономных учреждений, опубликовавших на сайте bus.gov.ru информацию о показателях бюджетной сметы (для казенных учреждений), плане финансово-хозяйственной деятельности (для бюджетных и автономных учреждений) на отчетный год</t>
  </si>
  <si>
    <t>9.3 Доля муниципальных казенных учреждений,
подведомственных ГАБС (далее - муниципальных казенные учреждения),
муниципальных бюджетных и муниципальных автономных учреждений, опубликовавших на сайте bus.gov.ru отчеты о результатах деятельности и об использовании закрепленного за ними муниципального имущества за год, предшествующий отчетному</t>
  </si>
  <si>
    <t>9.4 Доля муниципальных казенных, муниципальных бюджетных и муниципальных автономных учреждений, опубликовавших на сайте bus.gov.ru информацию о годовой бухгалтерской
отчетности учреждения за год, предшествующий отчетному</t>
  </si>
  <si>
    <t>Учет и отчетность</t>
  </si>
  <si>
    <t>Качество управления активами</t>
  </si>
  <si>
    <t>Качество планирования в сфере закупок</t>
  </si>
  <si>
    <t>Контроль и аудит</t>
  </si>
  <si>
    <t>Уровень открытости бюджетных данных</t>
  </si>
  <si>
    <t>за 2020 год</t>
  </si>
  <si>
    <t xml:space="preserve">осуществляемого главными администраторами средств местного бюджета ЗАТО Александровск,                                                                 </t>
  </si>
  <si>
    <t>Рейтинг главных администраторов средств местного бюджета бюджета ЗАТО Александровск  по уровню итоговой оценки качества финансового менеджмента                                                                                                                за 2020 год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</si>
</sst>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0.0"/>
    <numFmt numFmtId="166" formatCode="#,##0.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b/>
      <sz val="14"/>
      <color indexed="8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1"/>
      <color theme="1"/>
      <name val="Times New Roman"/>
      <family val="1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Calibri"/>
      <family val="2"/>
    </font>
    <font>
      <sz val="9"/>
      <color theme="1"/>
      <name val="Times New Roman"/>
      <family val="1"/>
    </font>
    <font>
      <b/>
      <sz val="10"/>
      <color rgb="FF000000"/>
      <name val="Times New Roman"/>
      <family val="1"/>
    </font>
    <font>
      <sz val="11"/>
      <color rgb="FF000000"/>
      <name val="Times New Roman"/>
      <family val="1"/>
    </font>
    <font>
      <sz val="8"/>
      <color theme="1"/>
      <name val="Times New Roman"/>
      <family val="1"/>
    </font>
    <font>
      <b/>
      <sz val="9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3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hair"/>
      <right style="hair"/>
      <top style="hair"/>
      <bottom/>
    </border>
    <border>
      <left style="hair"/>
      <right/>
      <top/>
      <bottom style="hair"/>
    </border>
    <border>
      <left style="hair"/>
      <right/>
      <top style="hair"/>
      <bottom style="hair"/>
    </border>
    <border>
      <left style="hair"/>
      <right style="hair"/>
      <top/>
      <bottom/>
    </border>
    <border>
      <left style="thin"/>
      <right style="hair"/>
      <top/>
      <bottom style="hair"/>
    </border>
    <border>
      <left style="hair"/>
      <right style="thin"/>
      <top/>
      <bottom style="hair"/>
    </border>
    <border>
      <left style="hair"/>
      <right style="thin"/>
      <top style="thin"/>
      <bottom style="hair"/>
    </border>
    <border>
      <left style="hair"/>
      <right style="thin"/>
      <top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/>
      <top style="thin"/>
      <bottom style="hair"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thin"/>
      <right style="hair"/>
      <top style="hair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hair"/>
      <top style="hair"/>
      <bottom style="hair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4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23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10" xfId="0" applyFont="1" applyBorder="1" applyAlignment="1">
      <alignment horizontal="center"/>
    </xf>
    <xf numFmtId="0" fontId="52" fillId="33" borderId="11" xfId="0" applyFont="1" applyFill="1" applyBorder="1" applyAlignment="1">
      <alignment horizontal="center" wrapText="1"/>
    </xf>
    <xf numFmtId="165" fontId="53" fillId="33" borderId="11" xfId="0" applyNumberFormat="1" applyFont="1" applyFill="1" applyBorder="1" applyAlignment="1">
      <alignment/>
    </xf>
    <xf numFmtId="0" fontId="52" fillId="33" borderId="12" xfId="0" applyFont="1" applyFill="1" applyBorder="1" applyAlignment="1">
      <alignment horizontal="center" wrapText="1"/>
    </xf>
    <xf numFmtId="165" fontId="53" fillId="33" borderId="12" xfId="0" applyNumberFormat="1" applyFont="1" applyFill="1" applyBorder="1" applyAlignment="1">
      <alignment/>
    </xf>
    <xf numFmtId="0" fontId="41" fillId="0" borderId="0" xfId="0" applyFont="1" applyAlignment="1">
      <alignment/>
    </xf>
    <xf numFmtId="0" fontId="54" fillId="0" borderId="0" xfId="0" applyFont="1" applyAlignment="1">
      <alignment/>
    </xf>
    <xf numFmtId="165" fontId="53" fillId="33" borderId="12" xfId="0" applyNumberFormat="1" applyFont="1" applyFill="1" applyBorder="1" applyAlignment="1">
      <alignment horizontal="right" vertical="center"/>
    </xf>
    <xf numFmtId="0" fontId="53" fillId="0" borderId="0" xfId="0" applyFont="1" applyAlignment="1">
      <alignment/>
    </xf>
    <xf numFmtId="166" fontId="53" fillId="33" borderId="12" xfId="0" applyNumberFormat="1" applyFont="1" applyFill="1" applyBorder="1" applyAlignment="1">
      <alignment/>
    </xf>
    <xf numFmtId="166" fontId="53" fillId="33" borderId="12" xfId="0" applyNumberFormat="1" applyFont="1" applyFill="1" applyBorder="1" applyAlignment="1">
      <alignment horizontal="right"/>
    </xf>
    <xf numFmtId="166" fontId="53" fillId="33" borderId="11" xfId="0" applyNumberFormat="1" applyFont="1" applyFill="1" applyBorder="1" applyAlignment="1">
      <alignment/>
    </xf>
    <xf numFmtId="166" fontId="53" fillId="33" borderId="11" xfId="0" applyNumberFormat="1" applyFont="1" applyFill="1" applyBorder="1" applyAlignment="1">
      <alignment horizontal="right"/>
    </xf>
    <xf numFmtId="165" fontId="53" fillId="33" borderId="12" xfId="0" applyNumberFormat="1" applyFont="1" applyFill="1" applyBorder="1" applyAlignment="1">
      <alignment horizontal="right"/>
    </xf>
    <xf numFmtId="165" fontId="51" fillId="33" borderId="11" xfId="0" applyNumberFormat="1" applyFont="1" applyFill="1" applyBorder="1" applyAlignment="1">
      <alignment/>
    </xf>
    <xf numFmtId="165" fontId="0" fillId="0" borderId="0" xfId="0" applyNumberFormat="1" applyAlignment="1">
      <alignment/>
    </xf>
    <xf numFmtId="165" fontId="53" fillId="0" borderId="0" xfId="0" applyNumberFormat="1" applyFont="1" applyAlignment="1">
      <alignment/>
    </xf>
    <xf numFmtId="0" fontId="0" fillId="0" borderId="0" xfId="0" applyFont="1" applyAlignment="1">
      <alignment/>
    </xf>
    <xf numFmtId="4" fontId="53" fillId="33" borderId="12" xfId="0" applyNumberFormat="1" applyFont="1" applyFill="1" applyBorder="1" applyAlignment="1">
      <alignment horizontal="right"/>
    </xf>
    <xf numFmtId="2" fontId="53" fillId="33" borderId="11" xfId="0" applyNumberFormat="1" applyFont="1" applyFill="1" applyBorder="1" applyAlignment="1">
      <alignment/>
    </xf>
    <xf numFmtId="2" fontId="53" fillId="33" borderId="12" xfId="0" applyNumberFormat="1" applyFont="1" applyFill="1" applyBorder="1" applyAlignment="1">
      <alignment/>
    </xf>
    <xf numFmtId="2" fontId="53" fillId="33" borderId="12" xfId="0" applyNumberFormat="1" applyFont="1" applyFill="1" applyBorder="1" applyAlignment="1">
      <alignment horizontal="right" vertical="center"/>
    </xf>
    <xf numFmtId="4" fontId="53" fillId="33" borderId="11" xfId="0" applyNumberFormat="1" applyFont="1" applyFill="1" applyBorder="1" applyAlignment="1">
      <alignment horizontal="right"/>
    </xf>
    <xf numFmtId="2" fontId="53" fillId="33" borderId="12" xfId="0" applyNumberFormat="1" applyFont="1" applyFill="1" applyBorder="1" applyAlignment="1">
      <alignment horizontal="right"/>
    </xf>
    <xf numFmtId="2" fontId="0" fillId="0" borderId="0" xfId="0" applyNumberFormat="1" applyAlignment="1">
      <alignment/>
    </xf>
    <xf numFmtId="165" fontId="51" fillId="33" borderId="11" xfId="0" applyNumberFormat="1" applyFont="1" applyFill="1" applyBorder="1" applyAlignment="1">
      <alignment wrapText="1"/>
    </xf>
    <xf numFmtId="0" fontId="53" fillId="8" borderId="13" xfId="0" applyFont="1" applyFill="1" applyBorder="1" applyAlignment="1">
      <alignment horizontal="center" vertical="center" wrapText="1"/>
    </xf>
    <xf numFmtId="0" fontId="13" fillId="8" borderId="13" xfId="0" applyFont="1" applyFill="1" applyBorder="1" applyAlignment="1">
      <alignment horizontal="center" vertical="center" wrapText="1"/>
    </xf>
    <xf numFmtId="49" fontId="55" fillId="2" borderId="13" xfId="0" applyNumberFormat="1" applyFont="1" applyFill="1" applyBorder="1" applyAlignment="1">
      <alignment horizontal="center" vertical="center" wrapText="1"/>
    </xf>
    <xf numFmtId="0" fontId="9" fillId="2" borderId="13" xfId="42" applyNumberFormat="1" applyFont="1" applyFill="1" applyBorder="1" applyAlignment="1" applyProtection="1">
      <alignment horizontal="center" vertical="center" wrapText="1"/>
      <protection locked="0"/>
    </xf>
    <xf numFmtId="4" fontId="53" fillId="33" borderId="14" xfId="0" applyNumberFormat="1" applyFont="1" applyFill="1" applyBorder="1" applyAlignment="1">
      <alignment horizontal="right"/>
    </xf>
    <xf numFmtId="166" fontId="53" fillId="33" borderId="14" xfId="0" applyNumberFormat="1" applyFont="1" applyFill="1" applyBorder="1" applyAlignment="1">
      <alignment horizontal="right"/>
    </xf>
    <xf numFmtId="0" fontId="52" fillId="33" borderId="15" xfId="0" applyFont="1" applyFill="1" applyBorder="1" applyAlignment="1">
      <alignment horizontal="left" wrapText="1"/>
    </xf>
    <xf numFmtId="0" fontId="52" fillId="33" borderId="16" xfId="0" applyFont="1" applyFill="1" applyBorder="1" applyAlignment="1">
      <alignment horizontal="left" wrapText="1"/>
    </xf>
    <xf numFmtId="2" fontId="53" fillId="33" borderId="14" xfId="0" applyNumberFormat="1" applyFont="1" applyFill="1" applyBorder="1" applyAlignment="1">
      <alignment/>
    </xf>
    <xf numFmtId="165" fontId="53" fillId="33" borderId="14" xfId="0" applyNumberFormat="1" applyFont="1" applyFill="1" applyBorder="1" applyAlignment="1">
      <alignment/>
    </xf>
    <xf numFmtId="165" fontId="53" fillId="33" borderId="14" xfId="0" applyNumberFormat="1" applyFont="1" applyFill="1" applyBorder="1" applyAlignment="1">
      <alignment horizontal="right"/>
    </xf>
    <xf numFmtId="2" fontId="53" fillId="33" borderId="11" xfId="0" applyNumberFormat="1" applyFont="1" applyFill="1" applyBorder="1" applyAlignment="1">
      <alignment horizontal="right"/>
    </xf>
    <xf numFmtId="165" fontId="53" fillId="33" borderId="11" xfId="0" applyNumberFormat="1" applyFont="1" applyFill="1" applyBorder="1" applyAlignment="1">
      <alignment horizontal="right"/>
    </xf>
    <xf numFmtId="166" fontId="53" fillId="33" borderId="17" xfId="0" applyNumberFormat="1" applyFont="1" applyFill="1" applyBorder="1" applyAlignment="1">
      <alignment horizontal="right"/>
    </xf>
    <xf numFmtId="4" fontId="53" fillId="33" borderId="17" xfId="0" applyNumberFormat="1" applyFont="1" applyFill="1" applyBorder="1" applyAlignment="1">
      <alignment horizontal="right"/>
    </xf>
    <xf numFmtId="0" fontId="15" fillId="0" borderId="0" xfId="42" applyNumberFormat="1" applyFont="1" applyFill="1" applyBorder="1" applyAlignment="1" applyProtection="1">
      <alignment horizontal="center"/>
      <protection locked="0"/>
    </xf>
    <xf numFmtId="165" fontId="56" fillId="34" borderId="11" xfId="0" applyNumberFormat="1" applyFont="1" applyFill="1" applyBorder="1" applyAlignment="1">
      <alignment horizontal="center" vertical="center" wrapText="1"/>
    </xf>
    <xf numFmtId="1" fontId="57" fillId="35" borderId="12" xfId="0" applyNumberFormat="1" applyFont="1" applyFill="1" applyBorder="1" applyAlignment="1">
      <alignment horizontal="center" vertical="center" wrapText="1"/>
    </xf>
    <xf numFmtId="0" fontId="53" fillId="34" borderId="13" xfId="0" applyFont="1" applyFill="1" applyBorder="1" applyAlignment="1">
      <alignment horizontal="center" vertical="center" wrapText="1"/>
    </xf>
    <xf numFmtId="165" fontId="53" fillId="34" borderId="11" xfId="0" applyNumberFormat="1" applyFont="1" applyFill="1" applyBorder="1" applyAlignment="1">
      <alignment vertical="center"/>
    </xf>
    <xf numFmtId="0" fontId="57" fillId="34" borderId="11" xfId="0" applyFont="1" applyFill="1" applyBorder="1" applyAlignment="1">
      <alignment horizontal="center" vertical="center" wrapText="1"/>
    </xf>
    <xf numFmtId="0" fontId="57" fillId="34" borderId="18" xfId="0" applyFont="1" applyFill="1" applyBorder="1" applyAlignment="1">
      <alignment horizontal="center" vertical="center" wrapText="1"/>
    </xf>
    <xf numFmtId="165" fontId="53" fillId="34" borderId="19" xfId="0" applyNumberFormat="1" applyFont="1" applyFill="1" applyBorder="1" applyAlignment="1">
      <alignment vertical="center"/>
    </xf>
    <xf numFmtId="165" fontId="53" fillId="34" borderId="15" xfId="0" applyNumberFormat="1" applyFont="1" applyFill="1" applyBorder="1" applyAlignment="1">
      <alignment vertical="center"/>
    </xf>
    <xf numFmtId="165" fontId="53" fillId="34" borderId="20" xfId="0" applyNumberFormat="1" applyFont="1" applyFill="1" applyBorder="1" applyAlignment="1">
      <alignment vertical="center"/>
    </xf>
    <xf numFmtId="165" fontId="53" fillId="34" borderId="21" xfId="0" applyNumberFormat="1" applyFont="1" applyFill="1" applyBorder="1" applyAlignment="1">
      <alignment vertical="center"/>
    </xf>
    <xf numFmtId="0" fontId="57" fillId="34" borderId="22" xfId="0" applyFont="1" applyFill="1" applyBorder="1" applyAlignment="1">
      <alignment horizontal="center" vertical="center" wrapText="1"/>
    </xf>
    <xf numFmtId="0" fontId="57" fillId="34" borderId="23" xfId="0" applyFont="1" applyFill="1" applyBorder="1" applyAlignment="1">
      <alignment horizontal="center" vertical="center" wrapText="1"/>
    </xf>
    <xf numFmtId="165" fontId="56" fillId="34" borderId="23" xfId="0" applyNumberFormat="1" applyFont="1" applyFill="1" applyBorder="1" applyAlignment="1">
      <alignment horizontal="center" vertical="center" wrapText="1"/>
    </xf>
    <xf numFmtId="1" fontId="57" fillId="36" borderId="23" xfId="0" applyNumberFormat="1" applyFont="1" applyFill="1" applyBorder="1" applyAlignment="1">
      <alignment horizontal="center" vertical="center" wrapText="1"/>
    </xf>
    <xf numFmtId="165" fontId="53" fillId="34" borderId="23" xfId="0" applyNumberFormat="1" applyFont="1" applyFill="1" applyBorder="1" applyAlignment="1">
      <alignment vertical="center"/>
    </xf>
    <xf numFmtId="165" fontId="53" fillId="34" borderId="24" xfId="0" applyNumberFormat="1" applyFont="1" applyFill="1" applyBorder="1" applyAlignment="1">
      <alignment vertical="center"/>
    </xf>
    <xf numFmtId="0" fontId="57" fillId="34" borderId="25" xfId="0" applyFont="1" applyFill="1" applyBorder="1" applyAlignment="1">
      <alignment horizontal="center" vertical="center" wrapText="1"/>
    </xf>
    <xf numFmtId="0" fontId="57" fillId="34" borderId="26" xfId="0" applyFont="1" applyFill="1" applyBorder="1" applyAlignment="1">
      <alignment horizontal="center" vertical="center" wrapText="1"/>
    </xf>
    <xf numFmtId="165" fontId="56" fillId="34" borderId="26" xfId="0" applyNumberFormat="1" applyFont="1" applyFill="1" applyBorder="1" applyAlignment="1">
      <alignment horizontal="center" vertical="center" wrapText="1"/>
    </xf>
    <xf numFmtId="1" fontId="57" fillId="37" borderId="27" xfId="0" applyNumberFormat="1" applyFont="1" applyFill="1" applyBorder="1" applyAlignment="1">
      <alignment horizontal="center" vertical="center" wrapText="1"/>
    </xf>
    <xf numFmtId="165" fontId="53" fillId="34" borderId="26" xfId="0" applyNumberFormat="1" applyFont="1" applyFill="1" applyBorder="1" applyAlignment="1">
      <alignment vertical="center"/>
    </xf>
    <xf numFmtId="165" fontId="53" fillId="34" borderId="28" xfId="0" applyNumberFormat="1" applyFont="1" applyFill="1" applyBorder="1" applyAlignment="1">
      <alignment vertical="center"/>
    </xf>
    <xf numFmtId="0" fontId="57" fillId="34" borderId="29" xfId="0" applyFont="1" applyFill="1" applyBorder="1" applyAlignment="1">
      <alignment horizontal="center" vertical="center" wrapText="1"/>
    </xf>
    <xf numFmtId="165" fontId="51" fillId="38" borderId="30" xfId="0" applyNumberFormat="1" applyFont="1" applyFill="1" applyBorder="1" applyAlignment="1">
      <alignment horizontal="center" vertical="center"/>
    </xf>
    <xf numFmtId="165" fontId="51" fillId="38" borderId="30" xfId="0" applyNumberFormat="1" applyFont="1" applyFill="1" applyBorder="1" applyAlignment="1">
      <alignment vertical="center"/>
    </xf>
    <xf numFmtId="165" fontId="51" fillId="38" borderId="31" xfId="0" applyNumberFormat="1" applyFont="1" applyFill="1" applyBorder="1" applyAlignment="1">
      <alignment vertical="center"/>
    </xf>
    <xf numFmtId="0" fontId="52" fillId="33" borderId="18" xfId="0" applyFont="1" applyFill="1" applyBorder="1" applyAlignment="1">
      <alignment horizontal="center" wrapText="1"/>
    </xf>
    <xf numFmtId="165" fontId="51" fillId="33" borderId="19" xfId="0" applyNumberFormat="1" applyFont="1" applyFill="1" applyBorder="1" applyAlignment="1">
      <alignment/>
    </xf>
    <xf numFmtId="0" fontId="52" fillId="33" borderId="32" xfId="0" applyFont="1" applyFill="1" applyBorder="1" applyAlignment="1">
      <alignment horizontal="center" wrapText="1"/>
    </xf>
    <xf numFmtId="0" fontId="52" fillId="33" borderId="29" xfId="0" applyFont="1" applyFill="1" applyBorder="1" applyAlignment="1">
      <alignment horizontal="center" wrapText="1"/>
    </xf>
    <xf numFmtId="0" fontId="52" fillId="33" borderId="28" xfId="0" applyFont="1" applyFill="1" applyBorder="1" applyAlignment="1">
      <alignment horizontal="left" wrapText="1"/>
    </xf>
    <xf numFmtId="4" fontId="53" fillId="33" borderId="26" xfId="0" applyNumberFormat="1" applyFont="1" applyFill="1" applyBorder="1" applyAlignment="1">
      <alignment horizontal="right"/>
    </xf>
    <xf numFmtId="166" fontId="53" fillId="33" borderId="27" xfId="0" applyNumberFormat="1" applyFont="1" applyFill="1" applyBorder="1" applyAlignment="1">
      <alignment horizontal="right"/>
    </xf>
    <xf numFmtId="165" fontId="51" fillId="33" borderId="21" xfId="0" applyNumberFormat="1" applyFont="1" applyFill="1" applyBorder="1" applyAlignment="1">
      <alignment/>
    </xf>
    <xf numFmtId="4" fontId="53" fillId="33" borderId="27" xfId="0" applyNumberFormat="1" applyFont="1" applyFill="1" applyBorder="1" applyAlignment="1">
      <alignment horizontal="right"/>
    </xf>
    <xf numFmtId="2" fontId="53" fillId="33" borderId="27" xfId="0" applyNumberFormat="1" applyFont="1" applyFill="1" applyBorder="1" applyAlignment="1">
      <alignment horizontal="right"/>
    </xf>
    <xf numFmtId="165" fontId="53" fillId="33" borderId="26" xfId="0" applyNumberFormat="1" applyFont="1" applyFill="1" applyBorder="1" applyAlignment="1">
      <alignment/>
    </xf>
    <xf numFmtId="165" fontId="53" fillId="33" borderId="27" xfId="0" applyNumberFormat="1" applyFont="1" applyFill="1" applyBorder="1" applyAlignment="1">
      <alignment horizontal="right"/>
    </xf>
    <xf numFmtId="165" fontId="53" fillId="33" borderId="27" xfId="0" applyNumberFormat="1" applyFont="1" applyFill="1" applyBorder="1" applyAlignment="1">
      <alignment/>
    </xf>
    <xf numFmtId="2" fontId="53" fillId="33" borderId="27" xfId="0" applyNumberFormat="1" applyFont="1" applyFill="1" applyBorder="1" applyAlignment="1">
      <alignment horizontal="left"/>
    </xf>
    <xf numFmtId="0" fontId="15" fillId="0" borderId="0" xfId="42" applyNumberFormat="1" applyFont="1" applyFill="1" applyBorder="1" applyAlignment="1" applyProtection="1">
      <alignment horizontal="center"/>
      <protection locked="0"/>
    </xf>
    <xf numFmtId="49" fontId="58" fillId="2" borderId="33" xfId="0" applyNumberFormat="1" applyFont="1" applyFill="1" applyBorder="1" applyAlignment="1">
      <alignment horizontal="center" vertical="center" wrapText="1"/>
    </xf>
    <xf numFmtId="49" fontId="58" fillId="2" borderId="31" xfId="0" applyNumberFormat="1" applyFont="1" applyFill="1" applyBorder="1" applyAlignment="1">
      <alignment horizontal="center" vertical="center"/>
    </xf>
    <xf numFmtId="49" fontId="53" fillId="8" borderId="33" xfId="0" applyNumberFormat="1" applyFont="1" applyFill="1" applyBorder="1" applyAlignment="1">
      <alignment horizontal="center" vertical="center" wrapText="1"/>
    </xf>
    <xf numFmtId="49" fontId="53" fillId="8" borderId="30" xfId="0" applyNumberFormat="1" applyFont="1" applyFill="1" applyBorder="1" applyAlignment="1">
      <alignment horizontal="center" vertical="center" wrapText="1"/>
    </xf>
    <xf numFmtId="49" fontId="53" fillId="8" borderId="31" xfId="0" applyNumberFormat="1" applyFont="1" applyFill="1" applyBorder="1" applyAlignment="1">
      <alignment horizontal="center" vertical="center" wrapText="1"/>
    </xf>
    <xf numFmtId="0" fontId="59" fillId="2" borderId="13" xfId="0" applyNumberFormat="1" applyFont="1" applyFill="1" applyBorder="1" applyAlignment="1">
      <alignment horizontal="center" vertical="center" wrapText="1"/>
    </xf>
    <xf numFmtId="0" fontId="2" fillId="0" borderId="0" xfId="42" applyNumberFormat="1" applyFont="1" applyFill="1" applyBorder="1" applyAlignment="1" applyProtection="1">
      <alignment horizontal="center"/>
      <protection locked="0"/>
    </xf>
    <xf numFmtId="0" fontId="58" fillId="2" borderId="33" xfId="0" applyNumberFormat="1" applyFont="1" applyFill="1" applyBorder="1" applyAlignment="1">
      <alignment horizontal="center" vertical="center" wrapText="1"/>
    </xf>
    <xf numFmtId="0" fontId="58" fillId="2" borderId="31" xfId="0" applyNumberFormat="1" applyFont="1" applyFill="1" applyBorder="1" applyAlignment="1">
      <alignment horizontal="center" vertical="center"/>
    </xf>
    <xf numFmtId="2" fontId="58" fillId="2" borderId="33" xfId="0" applyNumberFormat="1" applyFont="1" applyFill="1" applyBorder="1" applyAlignment="1">
      <alignment horizontal="center" vertical="center" wrapText="1"/>
    </xf>
    <xf numFmtId="2" fontId="58" fillId="2" borderId="31" xfId="0" applyNumberFormat="1" applyFont="1" applyFill="1" applyBorder="1" applyAlignment="1">
      <alignment horizontal="center" vertical="center"/>
    </xf>
    <xf numFmtId="0" fontId="55" fillId="2" borderId="13" xfId="0" applyFont="1" applyFill="1" applyBorder="1" applyAlignment="1">
      <alignment horizontal="center" vertical="center" wrapText="1"/>
    </xf>
    <xf numFmtId="0" fontId="11" fillId="2" borderId="33" xfId="0" applyFont="1" applyFill="1" applyBorder="1" applyAlignment="1">
      <alignment horizontal="center" vertical="center" wrapText="1"/>
    </xf>
    <xf numFmtId="0" fontId="60" fillId="0" borderId="0" xfId="0" applyFont="1" applyAlignment="1">
      <alignment horizontal="center"/>
    </xf>
    <xf numFmtId="4" fontId="53" fillId="8" borderId="30" xfId="0" applyNumberFormat="1" applyFont="1" applyFill="1" applyBorder="1" applyAlignment="1">
      <alignment horizontal="center"/>
    </xf>
    <xf numFmtId="4" fontId="53" fillId="8" borderId="31" xfId="0" applyNumberFormat="1" applyFont="1" applyFill="1" applyBorder="1" applyAlignment="1">
      <alignment horizontal="center"/>
    </xf>
    <xf numFmtId="49" fontId="58" fillId="2" borderId="31" xfId="0" applyNumberFormat="1" applyFont="1" applyFill="1" applyBorder="1" applyAlignment="1">
      <alignment horizontal="center" vertical="center" wrapText="1"/>
    </xf>
    <xf numFmtId="0" fontId="60" fillId="0" borderId="0" xfId="0" applyFont="1" applyAlignment="1">
      <alignment horizontal="center" wrapText="1"/>
    </xf>
    <xf numFmtId="4" fontId="53" fillId="8" borderId="33" xfId="0" applyNumberFormat="1" applyFont="1" applyFill="1" applyBorder="1" applyAlignment="1">
      <alignment horizontal="center"/>
    </xf>
    <xf numFmtId="0" fontId="12" fillId="2" borderId="34" xfId="42" applyNumberFormat="1" applyFont="1" applyFill="1" applyBorder="1" applyAlignment="1" applyProtection="1">
      <alignment horizontal="center" vertical="center" wrapText="1"/>
      <protection locked="0"/>
    </xf>
    <xf numFmtId="0" fontId="12" fillId="2" borderId="35" xfId="42" applyNumberFormat="1" applyFont="1" applyFill="1" applyBorder="1" applyAlignment="1" applyProtection="1">
      <alignment horizontal="center" vertical="center" wrapText="1"/>
      <protection locked="0"/>
    </xf>
    <xf numFmtId="0" fontId="55" fillId="2" borderId="34" xfId="0" applyFont="1" applyFill="1" applyBorder="1" applyAlignment="1">
      <alignment horizontal="center" vertical="center" wrapText="1"/>
    </xf>
    <xf numFmtId="0" fontId="55" fillId="2" borderId="35" xfId="0" applyFont="1" applyFill="1" applyBorder="1" applyAlignment="1">
      <alignment horizontal="center" vertical="center" wrapText="1"/>
    </xf>
    <xf numFmtId="2" fontId="53" fillId="8" borderId="33" xfId="0" applyNumberFormat="1" applyFont="1" applyFill="1" applyBorder="1" applyAlignment="1">
      <alignment horizontal="center"/>
    </xf>
    <xf numFmtId="2" fontId="53" fillId="8" borderId="30" xfId="0" applyNumberFormat="1" applyFont="1" applyFill="1" applyBorder="1" applyAlignment="1">
      <alignment horizontal="center"/>
    </xf>
    <xf numFmtId="2" fontId="53" fillId="8" borderId="31" xfId="0" applyNumberFormat="1" applyFont="1" applyFill="1" applyBorder="1" applyAlignment="1">
      <alignment horizontal="center"/>
    </xf>
    <xf numFmtId="49" fontId="55" fillId="2" borderId="33" xfId="0" applyNumberFormat="1" applyFont="1" applyFill="1" applyBorder="1" applyAlignment="1">
      <alignment horizontal="center" vertical="center" wrapText="1"/>
    </xf>
    <xf numFmtId="49" fontId="55" fillId="2" borderId="31" xfId="0" applyNumberFormat="1" applyFont="1" applyFill="1" applyBorder="1" applyAlignment="1">
      <alignment horizontal="center" vertical="center" wrapText="1"/>
    </xf>
    <xf numFmtId="2" fontId="55" fillId="2" borderId="33" xfId="0" applyNumberFormat="1" applyFont="1" applyFill="1" applyBorder="1" applyAlignment="1">
      <alignment horizontal="center" vertical="center" wrapText="1"/>
    </xf>
    <xf numFmtId="2" fontId="55" fillId="2" borderId="31" xfId="0" applyNumberFormat="1" applyFont="1" applyFill="1" applyBorder="1" applyAlignment="1">
      <alignment horizontal="center" vertical="center" wrapText="1"/>
    </xf>
    <xf numFmtId="0" fontId="60" fillId="38" borderId="33" xfId="0" applyFont="1" applyFill="1" applyBorder="1" applyAlignment="1">
      <alignment vertical="center" wrapText="1"/>
    </xf>
    <xf numFmtId="0" fontId="0" fillId="0" borderId="30" xfId="0" applyBorder="1" applyAlignment="1">
      <alignment/>
    </xf>
    <xf numFmtId="1" fontId="61" fillId="2" borderId="33" xfId="0" applyNumberFormat="1" applyFont="1" applyFill="1" applyBorder="1" applyAlignment="1">
      <alignment horizontal="center" vertical="center" wrapText="1"/>
    </xf>
    <xf numFmtId="1" fontId="61" fillId="2" borderId="30" xfId="0" applyNumberFormat="1" applyFont="1" applyFill="1" applyBorder="1" applyAlignment="1">
      <alignment horizontal="center" vertical="center" wrapText="1"/>
    </xf>
    <xf numFmtId="1" fontId="61" fillId="2" borderId="31" xfId="0" applyNumberFormat="1" applyFont="1" applyFill="1" applyBorder="1" applyAlignment="1">
      <alignment horizontal="center" vertical="center" wrapText="1"/>
    </xf>
    <xf numFmtId="0" fontId="62" fillId="0" borderId="0" xfId="0" applyFont="1" applyBorder="1" applyAlignment="1">
      <alignment horizontal="center" wrapText="1"/>
    </xf>
    <xf numFmtId="0" fontId="51" fillId="34" borderId="13" xfId="0" applyFont="1" applyFill="1" applyBorder="1" applyAlignment="1">
      <alignment horizontal="center" vertical="center" wrapText="1"/>
    </xf>
    <xf numFmtId="0" fontId="16" fillId="34" borderId="13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IKAND~1\AppData\Local\Temp\notes83A5B1\&#1056;&#1072;&#1089;&#1095;&#1077;&#1090;%20&#1079;&#1085;&#1072;&#1095;&#1077;&#1085;&#1080;&#1081;%20&#1087;&#1086;&#1082;&#1072;&#1079;&#1072;&#1090;&#1077;&#1083;&#1077;&#1081;%20&#1079;&#1072;%20%2020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"/>
      <sheetName val="Показатель 1.1."/>
      <sheetName val="Показатель 1.2."/>
      <sheetName val="Показатель 1.3."/>
      <sheetName val="Показатель 1.4."/>
      <sheetName val="Показатель 1.5."/>
      <sheetName val="Показатель 1.6."/>
      <sheetName val="Показатель  2.1."/>
      <sheetName val="Показатель 2.2."/>
      <sheetName val="Показатель 2.3."/>
      <sheetName val="Показатель 3.1."/>
      <sheetName val="Показатель 3.3."/>
      <sheetName val="Показатель 3.2."/>
      <sheetName val="Показатель 3.4."/>
      <sheetName val="Показатель 3.5."/>
      <sheetName val="Показатель 4.1."/>
      <sheetName val="Показатель 4.2. "/>
      <sheetName val="Показатель 4.3."/>
      <sheetName val="Показатель 4.4."/>
      <sheetName val="Показатель 4.1. (2)"/>
      <sheetName val="Показатель 4.2.  (2)"/>
      <sheetName val="Показатель 4.3. (2)"/>
      <sheetName val="Показатель 4.4. (2)"/>
      <sheetName val="Показатель 6.1."/>
      <sheetName val="Показатель 6.2."/>
      <sheetName val="Показатель п.9"/>
      <sheetName val="Лист8"/>
    </sheetNames>
    <sheetDataSet>
      <sheetData sheetId="0">
        <row r="6">
          <cell r="AC6">
            <v>73.75</v>
          </cell>
          <cell r="AD6">
            <v>20</v>
          </cell>
          <cell r="AE6">
            <v>1.0526315789473684</v>
          </cell>
          <cell r="BB6">
            <v>72.9</v>
          </cell>
          <cell r="BC6">
            <v>15</v>
          </cell>
          <cell r="BD6">
            <v>0.7894736842105263</v>
          </cell>
          <cell r="CE6">
            <v>39.75</v>
          </cell>
          <cell r="CF6">
            <v>15</v>
          </cell>
          <cell r="CG6">
            <v>0.7894736842105263</v>
          </cell>
          <cell r="CZ6">
            <v>0</v>
          </cell>
          <cell r="DA6">
            <v>15</v>
          </cell>
          <cell r="DB6">
            <v>0.7894736842105263</v>
          </cell>
          <cell r="DV6">
            <v>75</v>
          </cell>
          <cell r="DW6">
            <v>5</v>
          </cell>
          <cell r="DX6">
            <v>0.2631578947368421</v>
          </cell>
          <cell r="EU6">
            <v>20</v>
          </cell>
          <cell r="EV6">
            <v>9</v>
          </cell>
          <cell r="EW6">
            <v>0.4736842105263158</v>
          </cell>
          <cell r="FP6">
            <v>7.137027976661132</v>
          </cell>
          <cell r="FQ6">
            <v>8</v>
          </cell>
          <cell r="FR6">
            <v>0.42105263157894735</v>
          </cell>
          <cell r="GK6">
            <v>37.5</v>
          </cell>
          <cell r="GL6">
            <v>8</v>
          </cell>
          <cell r="GM6">
            <v>0.42105263157894735</v>
          </cell>
        </row>
        <row r="7">
          <cell r="AC7">
            <v>87.4</v>
          </cell>
          <cell r="AD7">
            <v>20</v>
          </cell>
          <cell r="BB7">
            <v>76.65</v>
          </cell>
          <cell r="BC7">
            <v>15</v>
          </cell>
          <cell r="CE7">
            <v>90.9090909090909</v>
          </cell>
          <cell r="CF7">
            <v>15</v>
          </cell>
          <cell r="CZ7">
            <v>20</v>
          </cell>
          <cell r="DA7">
            <v>15</v>
          </cell>
          <cell r="DH7">
            <v>50</v>
          </cell>
          <cell r="DI7">
            <v>5</v>
          </cell>
          <cell r="DV7">
            <v>50</v>
          </cell>
          <cell r="DW7">
            <v>5</v>
          </cell>
          <cell r="EU7">
            <v>62.5</v>
          </cell>
          <cell r="EV7">
            <v>9</v>
          </cell>
          <cell r="FP7">
            <v>100</v>
          </cell>
          <cell r="FQ7">
            <v>8</v>
          </cell>
          <cell r="GK7">
            <v>75</v>
          </cell>
          <cell r="GL7">
            <v>8</v>
          </cell>
        </row>
        <row r="8">
          <cell r="AC8">
            <v>99.75</v>
          </cell>
          <cell r="AD8">
            <v>20</v>
          </cell>
          <cell r="AE8">
            <v>1.0526315789473684</v>
          </cell>
          <cell r="BB8">
            <v>87</v>
          </cell>
          <cell r="BC8">
            <v>15</v>
          </cell>
          <cell r="BD8">
            <v>0.7894736842105263</v>
          </cell>
          <cell r="CE8">
            <v>81.81818181818181</v>
          </cell>
          <cell r="CF8">
            <v>15</v>
          </cell>
          <cell r="CG8">
            <v>0.7894736842105263</v>
          </cell>
          <cell r="CZ8">
            <v>80</v>
          </cell>
          <cell r="DA8">
            <v>15</v>
          </cell>
          <cell r="DB8">
            <v>0.7894736842105263</v>
          </cell>
          <cell r="DV8">
            <v>50</v>
          </cell>
          <cell r="DW8">
            <v>5</v>
          </cell>
          <cell r="DX8">
            <v>0.2631578947368421</v>
          </cell>
          <cell r="EU8">
            <v>37.5</v>
          </cell>
          <cell r="EV8">
            <v>9</v>
          </cell>
          <cell r="EW8">
            <v>0.4736842105263158</v>
          </cell>
          <cell r="FP8">
            <v>100</v>
          </cell>
          <cell r="FQ8">
            <v>8</v>
          </cell>
          <cell r="FR8">
            <v>0.42105263157894735</v>
          </cell>
          <cell r="GK8">
            <v>62.5</v>
          </cell>
          <cell r="GL8">
            <v>8</v>
          </cell>
          <cell r="GM8">
            <v>0.42105263157894735</v>
          </cell>
        </row>
        <row r="11">
          <cell r="AC11">
            <v>100</v>
          </cell>
          <cell r="AD11">
            <v>20</v>
          </cell>
          <cell r="AE11">
            <v>7.397260273972602</v>
          </cell>
          <cell r="BB11">
            <v>70.42857142857143</v>
          </cell>
          <cell r="BC11">
            <v>15</v>
          </cell>
          <cell r="BD11">
            <v>5.547945205479452</v>
          </cell>
          <cell r="CE11">
            <v>100</v>
          </cell>
          <cell r="CF11">
            <v>15</v>
          </cell>
          <cell r="CG11">
            <v>5.547945205479452</v>
          </cell>
          <cell r="CZ11">
            <v>100</v>
          </cell>
          <cell r="DA11">
            <v>15</v>
          </cell>
          <cell r="DB11">
            <v>5.547945205479452</v>
          </cell>
          <cell r="FP11">
            <v>0</v>
          </cell>
          <cell r="FQ11">
            <v>8</v>
          </cell>
          <cell r="FR11">
            <v>2.958904109589041</v>
          </cell>
        </row>
        <row r="12">
          <cell r="AC12">
            <v>99.375</v>
          </cell>
          <cell r="AD12">
            <v>20</v>
          </cell>
          <cell r="AE12">
            <v>2.9885057471264367</v>
          </cell>
          <cell r="BB12">
            <v>95.47058823529412</v>
          </cell>
          <cell r="BC12">
            <v>15</v>
          </cell>
          <cell r="BD12">
            <v>2.241379310344828</v>
          </cell>
          <cell r="CE12">
            <v>55.55555555555555</v>
          </cell>
          <cell r="CF12">
            <v>15</v>
          </cell>
          <cell r="CG12">
            <v>2.241379310344828</v>
          </cell>
          <cell r="CZ12">
            <v>100</v>
          </cell>
          <cell r="DA12">
            <v>15</v>
          </cell>
          <cell r="DB12">
            <v>2.241379310344828</v>
          </cell>
          <cell r="DV12">
            <v>62.5</v>
          </cell>
          <cell r="DW12">
            <v>5</v>
          </cell>
          <cell r="DX12">
            <v>0.7471264367816092</v>
          </cell>
          <cell r="EU12">
            <v>100</v>
          </cell>
          <cell r="EV12">
            <v>9</v>
          </cell>
          <cell r="EW12">
            <v>1.3448275862068966</v>
          </cell>
          <cell r="FP12">
            <v>100</v>
          </cell>
          <cell r="FQ12">
            <v>8</v>
          </cell>
          <cell r="FR12">
            <v>1.1954022988505746</v>
          </cell>
        </row>
        <row r="13">
          <cell r="AC13">
            <v>100</v>
          </cell>
          <cell r="AD13">
            <v>20</v>
          </cell>
          <cell r="AE13">
            <v>7.397260273972602</v>
          </cell>
          <cell r="BB13">
            <v>68.92857142857143</v>
          </cell>
          <cell r="BC13">
            <v>15</v>
          </cell>
          <cell r="BD13">
            <v>5.547945205479452</v>
          </cell>
          <cell r="CE13">
            <v>100</v>
          </cell>
          <cell r="CF13">
            <v>15</v>
          </cell>
          <cell r="CG13">
            <v>5.547945205479452</v>
          </cell>
          <cell r="CZ13">
            <v>100</v>
          </cell>
          <cell r="DA13">
            <v>15</v>
          </cell>
          <cell r="DB13">
            <v>5.547945205479452</v>
          </cell>
          <cell r="FP13">
            <v>100</v>
          </cell>
          <cell r="FQ13">
            <v>8</v>
          </cell>
          <cell r="FR13">
            <v>2.958904109589041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"/>
  <sheetViews>
    <sheetView zoomScalePageLayoutView="0" workbookViewId="0" topLeftCell="A1">
      <selection activeCell="A5" sqref="A5:N5"/>
    </sheetView>
  </sheetViews>
  <sheetFormatPr defaultColWidth="9.140625" defaultRowHeight="15"/>
  <cols>
    <col min="1" max="1" width="9.7109375" style="0" customWidth="1"/>
    <col min="2" max="2" width="47.140625" style="0" customWidth="1"/>
    <col min="3" max="3" width="11.140625" style="0" customWidth="1"/>
    <col min="4" max="4" width="11.57421875" style="0" customWidth="1"/>
    <col min="5" max="5" width="10.57421875" style="0" customWidth="1"/>
    <col min="6" max="6" width="11.00390625" style="0" customWidth="1"/>
    <col min="7" max="7" width="10.140625" style="0" customWidth="1"/>
    <col min="8" max="8" width="11.57421875" style="0" customWidth="1"/>
    <col min="9" max="9" width="10.28125" style="0" customWidth="1"/>
    <col min="10" max="10" width="12.28125" style="0" customWidth="1"/>
    <col min="11" max="11" width="10.00390625" style="0" customWidth="1"/>
    <col min="12" max="12" width="10.28125" style="0" customWidth="1"/>
    <col min="13" max="13" width="10.421875" style="0" customWidth="1"/>
    <col min="14" max="14" width="11.28125" style="0" customWidth="1"/>
    <col min="15" max="15" width="13.28125" style="0" customWidth="1"/>
    <col min="16" max="17" width="11.57421875" style="0" customWidth="1"/>
    <col min="18" max="18" width="7.7109375" style="0" customWidth="1"/>
    <col min="19" max="19" width="16.28125" style="0" customWidth="1"/>
  </cols>
  <sheetData>
    <row r="1" spans="1:15" ht="25.5" customHeight="1">
      <c r="A1" s="84" t="s">
        <v>34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</row>
    <row r="2" spans="1:15" ht="23.25" customHeight="1">
      <c r="A2" s="84" t="s">
        <v>78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</row>
    <row r="3" spans="1:15" ht="18.75" customHeight="1">
      <c r="A3" s="84" t="s">
        <v>77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</row>
    <row r="4" spans="1:15" ht="18.75" customHeight="1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</row>
    <row r="5" spans="1:14" ht="24" customHeight="1">
      <c r="A5" s="91" t="s">
        <v>3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</row>
    <row r="6" ht="18" customHeight="1"/>
    <row r="7" spans="1:15" ht="192.75" customHeight="1">
      <c r="A7" s="96" t="s">
        <v>0</v>
      </c>
      <c r="B7" s="97" t="s">
        <v>1</v>
      </c>
      <c r="C7" s="85" t="s">
        <v>7</v>
      </c>
      <c r="D7" s="86"/>
      <c r="E7" s="85" t="s">
        <v>8</v>
      </c>
      <c r="F7" s="86"/>
      <c r="G7" s="85" t="s">
        <v>9</v>
      </c>
      <c r="H7" s="86"/>
      <c r="I7" s="94" t="s">
        <v>10</v>
      </c>
      <c r="J7" s="95"/>
      <c r="K7" s="85" t="s">
        <v>42</v>
      </c>
      <c r="L7" s="86"/>
      <c r="M7" s="92" t="s">
        <v>32</v>
      </c>
      <c r="N7" s="93"/>
      <c r="O7" s="90" t="s">
        <v>21</v>
      </c>
    </row>
    <row r="8" spans="1:15" ht="53.25" customHeight="1">
      <c r="A8" s="96"/>
      <c r="B8" s="97"/>
      <c r="C8" s="30" t="s">
        <v>20</v>
      </c>
      <c r="D8" s="31" t="s">
        <v>19</v>
      </c>
      <c r="E8" s="30" t="s">
        <v>20</v>
      </c>
      <c r="F8" s="31" t="s">
        <v>19</v>
      </c>
      <c r="G8" s="30" t="s">
        <v>20</v>
      </c>
      <c r="H8" s="31" t="s">
        <v>19</v>
      </c>
      <c r="I8" s="30" t="s">
        <v>20</v>
      </c>
      <c r="J8" s="31" t="s">
        <v>19</v>
      </c>
      <c r="K8" s="30" t="s">
        <v>20</v>
      </c>
      <c r="L8" s="31" t="s">
        <v>19</v>
      </c>
      <c r="M8" s="30" t="s">
        <v>20</v>
      </c>
      <c r="N8" s="31" t="s">
        <v>19</v>
      </c>
      <c r="O8" s="90"/>
    </row>
    <row r="9" spans="1:18" s="19" customFormat="1" ht="30.75" customHeight="1">
      <c r="A9" s="28" t="s">
        <v>6</v>
      </c>
      <c r="B9" s="29" t="s">
        <v>11</v>
      </c>
      <c r="C9" s="87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9"/>
      <c r="R9"/>
    </row>
    <row r="10" spans="1:19" ht="34.5" customHeight="1">
      <c r="A10" s="3">
        <v>914</v>
      </c>
      <c r="B10" s="34" t="s">
        <v>13</v>
      </c>
      <c r="C10" s="21">
        <v>0.95</v>
      </c>
      <c r="D10" s="4">
        <f>C10*25</f>
        <v>23.75</v>
      </c>
      <c r="E10" s="4">
        <v>1</v>
      </c>
      <c r="F10" s="4">
        <f>E10*20</f>
        <v>20</v>
      </c>
      <c r="G10" s="21">
        <v>0</v>
      </c>
      <c r="H10" s="4">
        <f>G10*20</f>
        <v>0</v>
      </c>
      <c r="I10" s="21">
        <v>1</v>
      </c>
      <c r="J10" s="4">
        <f>I10*15</f>
        <v>15</v>
      </c>
      <c r="K10" s="21">
        <v>1</v>
      </c>
      <c r="L10" s="4">
        <f>K10*10</f>
        <v>10</v>
      </c>
      <c r="M10" s="4">
        <v>0.5</v>
      </c>
      <c r="N10" s="4">
        <f>M10*10</f>
        <v>5</v>
      </c>
      <c r="O10" s="27">
        <f>D10+F10+H10+J10+L10++N10</f>
        <v>73.75</v>
      </c>
      <c r="P10" s="17"/>
      <c r="Q10" s="17"/>
      <c r="R10" s="17"/>
      <c r="S10" s="17"/>
    </row>
    <row r="11" spans="1:19" ht="34.5" customHeight="1">
      <c r="A11" s="5">
        <v>918</v>
      </c>
      <c r="B11" s="34" t="s">
        <v>15</v>
      </c>
      <c r="C11" s="22">
        <v>0.96</v>
      </c>
      <c r="D11" s="6">
        <f>C11*25</f>
        <v>24</v>
      </c>
      <c r="E11" s="6">
        <v>1</v>
      </c>
      <c r="F11" s="4">
        <f>E11*20</f>
        <v>20</v>
      </c>
      <c r="G11" s="22">
        <v>0.67</v>
      </c>
      <c r="H11" s="6">
        <f>G11*20</f>
        <v>13.4</v>
      </c>
      <c r="I11" s="22">
        <v>1</v>
      </c>
      <c r="J11" s="4">
        <f>I11*15</f>
        <v>15</v>
      </c>
      <c r="K11" s="22">
        <v>1</v>
      </c>
      <c r="L11" s="4">
        <f>K11*10</f>
        <v>10</v>
      </c>
      <c r="M11" s="4">
        <v>0.5</v>
      </c>
      <c r="N11" s="4">
        <f>M11*10</f>
        <v>5</v>
      </c>
      <c r="O11" s="27">
        <f>D11+F11+H11+J11+L11++N11</f>
        <v>87.4</v>
      </c>
      <c r="P11" s="17"/>
      <c r="Q11" s="17"/>
      <c r="R11" s="17"/>
      <c r="S11" s="17"/>
    </row>
    <row r="12" spans="1:19" ht="34.5" customHeight="1">
      <c r="A12" s="5">
        <v>919</v>
      </c>
      <c r="B12" s="34" t="s">
        <v>16</v>
      </c>
      <c r="C12" s="22">
        <v>0.99</v>
      </c>
      <c r="D12" s="6">
        <f>C12*25</f>
        <v>24.75</v>
      </c>
      <c r="E12" s="6">
        <v>1</v>
      </c>
      <c r="F12" s="4">
        <f>E12*20</f>
        <v>20</v>
      </c>
      <c r="G12" s="22">
        <v>1</v>
      </c>
      <c r="H12" s="6">
        <f>G12*20</f>
        <v>20</v>
      </c>
      <c r="I12" s="22">
        <v>1</v>
      </c>
      <c r="J12" s="4">
        <f>I12*15</f>
        <v>15</v>
      </c>
      <c r="K12" s="22">
        <v>1</v>
      </c>
      <c r="L12" s="4">
        <f>K12*10</f>
        <v>10</v>
      </c>
      <c r="M12" s="4">
        <v>1</v>
      </c>
      <c r="N12" s="4">
        <f>M12*10</f>
        <v>10</v>
      </c>
      <c r="O12" s="27">
        <f>D12+F12+H12+J12+L12++N12</f>
        <v>99.75</v>
      </c>
      <c r="P12" s="17"/>
      <c r="Q12" s="17"/>
      <c r="R12" s="17"/>
      <c r="S12" s="17"/>
    </row>
    <row r="13" spans="1:18" s="19" customFormat="1" ht="30.75" customHeight="1">
      <c r="A13" s="28" t="s">
        <v>6</v>
      </c>
      <c r="B13" s="29" t="s">
        <v>12</v>
      </c>
      <c r="C13" s="87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9"/>
      <c r="R13"/>
    </row>
    <row r="14" spans="1:19" ht="30" customHeight="1">
      <c r="A14" s="5">
        <v>913</v>
      </c>
      <c r="B14" s="34" t="s">
        <v>17</v>
      </c>
      <c r="C14" s="22">
        <v>1</v>
      </c>
      <c r="D14" s="6">
        <f>C14*(25+(25/80*20))</f>
        <v>31.25</v>
      </c>
      <c r="E14" s="6">
        <v>1</v>
      </c>
      <c r="F14" s="4">
        <f>E14*(20+(20/80*20))</f>
        <v>25</v>
      </c>
      <c r="G14" s="22">
        <v>1</v>
      </c>
      <c r="H14" s="4">
        <f>G14*(20+(20/80*20))</f>
        <v>25</v>
      </c>
      <c r="I14" s="22">
        <v>1</v>
      </c>
      <c r="J14" s="4">
        <f>I14*(15+(15/80*20))</f>
        <v>18.75</v>
      </c>
      <c r="K14" s="23" t="s">
        <v>2</v>
      </c>
      <c r="L14" s="4"/>
      <c r="M14" s="23" t="s">
        <v>2</v>
      </c>
      <c r="N14" s="6"/>
      <c r="O14" s="27">
        <f>D14+F14+H14+J14+L14++N14</f>
        <v>100</v>
      </c>
      <c r="P14" s="17"/>
      <c r="Q14" s="17"/>
      <c r="R14" s="17"/>
      <c r="S14" s="17"/>
    </row>
    <row r="15" spans="1:19" ht="34.5" customHeight="1">
      <c r="A15" s="5">
        <v>916</v>
      </c>
      <c r="B15" s="34" t="s">
        <v>14</v>
      </c>
      <c r="C15" s="22">
        <v>0.98</v>
      </c>
      <c r="D15" s="6">
        <f>C15*(25+(25/80*20))</f>
        <v>30.625</v>
      </c>
      <c r="E15" s="6">
        <v>1</v>
      </c>
      <c r="F15" s="4">
        <f>E15*(20+(20/80*20))</f>
        <v>25</v>
      </c>
      <c r="G15" s="22">
        <v>1</v>
      </c>
      <c r="H15" s="4">
        <f>G15*(20+(20/80*20))</f>
        <v>25</v>
      </c>
      <c r="I15" s="22">
        <v>1</v>
      </c>
      <c r="J15" s="4">
        <f>I15*(15+(15/80*20))</f>
        <v>18.75</v>
      </c>
      <c r="K15" s="23" t="s">
        <v>2</v>
      </c>
      <c r="L15" s="4"/>
      <c r="M15" s="23" t="s">
        <v>2</v>
      </c>
      <c r="N15" s="9"/>
      <c r="O15" s="27">
        <f>D15+F15+H15+J15+L15++N15</f>
        <v>99.375</v>
      </c>
      <c r="P15" s="17"/>
      <c r="Q15" s="17"/>
      <c r="R15" s="17"/>
      <c r="S15" s="17"/>
    </row>
    <row r="16" spans="1:19" ht="31.5" customHeight="1">
      <c r="A16" s="5">
        <v>924</v>
      </c>
      <c r="B16" s="34" t="s">
        <v>18</v>
      </c>
      <c r="C16" s="22">
        <v>1</v>
      </c>
      <c r="D16" s="6">
        <f>C16*(25+(25/80*20))</f>
        <v>31.25</v>
      </c>
      <c r="E16" s="6">
        <v>1</v>
      </c>
      <c r="F16" s="4">
        <f>E16*(20+(20/80*20))</f>
        <v>25</v>
      </c>
      <c r="G16" s="22">
        <v>1</v>
      </c>
      <c r="H16" s="4">
        <f>G16*(20+(20/80*20))</f>
        <v>25</v>
      </c>
      <c r="I16" s="22">
        <v>1</v>
      </c>
      <c r="J16" s="4">
        <f>I16*(15+(15/80*20))</f>
        <v>18.75</v>
      </c>
      <c r="K16" s="23" t="s">
        <v>2</v>
      </c>
      <c r="L16" s="4"/>
      <c r="M16" s="23" t="s">
        <v>2</v>
      </c>
      <c r="N16" s="6"/>
      <c r="O16" s="27">
        <f>D16+F16+H16+J16+L16++N16</f>
        <v>100</v>
      </c>
      <c r="P16" s="17"/>
      <c r="Q16" s="17"/>
      <c r="R16" s="17"/>
      <c r="S16" s="17"/>
    </row>
    <row r="17" spans="15:19" ht="15">
      <c r="O17" s="17"/>
      <c r="P17" s="17"/>
      <c r="Q17" s="17"/>
      <c r="S17" s="17"/>
    </row>
    <row r="18" ht="15">
      <c r="O18" s="26"/>
    </row>
    <row r="19" ht="15">
      <c r="O19" s="26"/>
    </row>
  </sheetData>
  <sheetProtection/>
  <mergeCells count="15">
    <mergeCell ref="A1:O1"/>
    <mergeCell ref="A2:O2"/>
    <mergeCell ref="E7:F7"/>
    <mergeCell ref="A3:O3"/>
    <mergeCell ref="C13:O13"/>
    <mergeCell ref="C9:O9"/>
    <mergeCell ref="O7:O8"/>
    <mergeCell ref="A5:N5"/>
    <mergeCell ref="K7:L7"/>
    <mergeCell ref="M7:N7"/>
    <mergeCell ref="C7:D7"/>
    <mergeCell ref="G7:H7"/>
    <mergeCell ref="I7:J7"/>
    <mergeCell ref="A7:A8"/>
    <mergeCell ref="B7:B8"/>
  </mergeCells>
  <printOptions/>
  <pageMargins left="0.5118110236220472" right="0.15748031496062992" top="0.31496062992125984" bottom="0.2362204724409449" header="0.31496062992125984" footer="0.31496062992125984"/>
  <pageSetup fitToHeight="0" horizontalDpi="300" verticalDpi="3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C14"/>
  <sheetViews>
    <sheetView tabSelected="1" zoomScalePageLayoutView="0" workbookViewId="0" topLeftCell="A1">
      <selection activeCell="A11" sqref="A11"/>
    </sheetView>
  </sheetViews>
  <sheetFormatPr defaultColWidth="9.140625" defaultRowHeight="15"/>
  <cols>
    <col min="1" max="1" width="11.7109375" style="0" customWidth="1"/>
    <col min="2" max="2" width="25.28125" style="0" customWidth="1"/>
    <col min="3" max="3" width="15.8515625" style="7" customWidth="1"/>
    <col min="4" max="4" width="15.140625" style="8" customWidth="1"/>
    <col min="5" max="6" width="13.57421875" style="0" customWidth="1"/>
    <col min="7" max="9" width="13.140625" style="0" customWidth="1"/>
    <col min="10" max="11" width="13.7109375" style="0" customWidth="1"/>
    <col min="12" max="13" width="13.00390625" style="0" customWidth="1"/>
    <col min="251" max="251" width="9.7109375" style="0" customWidth="1"/>
    <col min="252" max="252" width="41.421875" style="0" customWidth="1"/>
    <col min="253" max="253" width="10.28125" style="0" customWidth="1"/>
    <col min="254" max="254" width="9.140625" style="0" customWidth="1"/>
    <col min="255" max="16384" width="14.00390625" style="0" customWidth="1"/>
  </cols>
  <sheetData>
    <row r="2" spans="1:14" s="1" customFormat="1" ht="54" customHeight="1">
      <c r="A2" s="120" t="s">
        <v>79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/>
    </row>
    <row r="3" spans="1:13" ht="23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51" customHeight="1">
      <c r="A4" s="121" t="s">
        <v>0</v>
      </c>
      <c r="B4" s="122" t="s">
        <v>1</v>
      </c>
      <c r="C4" s="122" t="s">
        <v>39</v>
      </c>
      <c r="D4" s="122" t="s">
        <v>40</v>
      </c>
      <c r="E4" s="121" t="s">
        <v>41</v>
      </c>
      <c r="F4" s="121"/>
      <c r="G4" s="121"/>
      <c r="H4" s="121"/>
      <c r="I4" s="121"/>
      <c r="J4" s="121"/>
      <c r="K4" s="121"/>
      <c r="L4" s="121"/>
      <c r="M4" s="121"/>
    </row>
    <row r="5" spans="1:13" ht="66.75" customHeight="1">
      <c r="A5" s="121"/>
      <c r="B5" s="122"/>
      <c r="C5" s="122"/>
      <c r="D5" s="122"/>
      <c r="E5" s="46" t="s">
        <v>35</v>
      </c>
      <c r="F5" s="46" t="s">
        <v>38</v>
      </c>
      <c r="G5" s="46" t="s">
        <v>36</v>
      </c>
      <c r="H5" s="46" t="s">
        <v>72</v>
      </c>
      <c r="I5" s="46" t="s">
        <v>73</v>
      </c>
      <c r="J5" s="46" t="s">
        <v>74</v>
      </c>
      <c r="K5" s="46" t="s">
        <v>75</v>
      </c>
      <c r="L5" s="46" t="s">
        <v>37</v>
      </c>
      <c r="M5" s="46" t="s">
        <v>76</v>
      </c>
    </row>
    <row r="6" spans="1:13" ht="41.25" customHeight="1">
      <c r="A6" s="117" t="s">
        <v>28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9"/>
    </row>
    <row r="7" spans="1:29" ht="35.25" customHeight="1">
      <c r="A7" s="54">
        <v>914</v>
      </c>
      <c r="B7" s="55" t="s">
        <v>13</v>
      </c>
      <c r="C7" s="56">
        <f>E7+F7+G7+H7+J7+K7+L7+M7</f>
        <v>42.91417077698199</v>
      </c>
      <c r="D7" s="57">
        <v>3</v>
      </c>
      <c r="E7" s="58">
        <f>'[1]показатели'!$AC$6*(('[1]показатели'!$AD$6+'[1]показатели'!$AE$6)/100)</f>
        <v>15.526315789473685</v>
      </c>
      <c r="F7" s="58">
        <f>'[1]показатели'!$BB$6*('[1]показатели'!$BC$6+'[1]показатели'!$BD$6)/100</f>
        <v>11.510526315789475</v>
      </c>
      <c r="G7" s="58">
        <f>'[1]показатели'!$CE$6*('[1]показатели'!$CF$6+'[1]показатели'!$CG$6)/100</f>
        <v>6.276315789473684</v>
      </c>
      <c r="H7" s="59">
        <f>'[1]показатели'!$CZ$6*('[1]показатели'!$DA$6+'[1]показатели'!$DB$6)/100</f>
        <v>0</v>
      </c>
      <c r="I7" s="59" t="s">
        <v>2</v>
      </c>
      <c r="J7" s="59">
        <f>'[1]показатели'!$DV$6*('[1]показатели'!$DW$6+'[1]показатели'!$DX$6)/100</f>
        <v>3.947368421052632</v>
      </c>
      <c r="K7" s="59">
        <f>'[1]показатели'!$EU$6*('[1]показатели'!$EV$6+'[1]показатели'!$EW$6)/100</f>
        <v>1.894736842105263</v>
      </c>
      <c r="L7" s="59">
        <f>'[1]показатели'!$FP$6*('[1]показатели'!$FQ$6+'[1]показатели'!$FR$6)/100</f>
        <v>0.6010128822451479</v>
      </c>
      <c r="M7" s="52">
        <f>'[1]показатели'!$GK$6*('[1]показатели'!$GL$6+'[1]показатели'!$GM$6)/100</f>
        <v>3.1578947368421053</v>
      </c>
      <c r="N7" s="17"/>
      <c r="U7" s="17"/>
      <c r="V7" s="17"/>
      <c r="W7" s="17"/>
      <c r="X7" s="17"/>
      <c r="Y7" s="17"/>
      <c r="Z7" s="17"/>
      <c r="AA7" s="17"/>
      <c r="AB7" s="17"/>
      <c r="AC7" s="17"/>
    </row>
    <row r="8" spans="1:29" ht="51" customHeight="1">
      <c r="A8" s="49">
        <v>918</v>
      </c>
      <c r="B8" s="48" t="s">
        <v>15</v>
      </c>
      <c r="C8" s="44">
        <f>E8+F8+G8+M8+I8+H8+J8+K8+L8</f>
        <v>70.23886363636363</v>
      </c>
      <c r="D8" s="45">
        <v>2</v>
      </c>
      <c r="E8" s="47">
        <f>'[1]показатели'!$AC$7*('[1]показатели'!$AD$7/100)</f>
        <v>17.48</v>
      </c>
      <c r="F8" s="47">
        <f>'[1]показатели'!$BB$7*('[1]показатели'!$BC$7+'[1]показатели'!$BD$7)/100</f>
        <v>11.4975</v>
      </c>
      <c r="G8" s="47">
        <f>'[1]показатели'!$CE$7*('[1]показатели'!$CF$7+'[1]показатели'!$CG$7)/100</f>
        <v>13.636363636363635</v>
      </c>
      <c r="H8" s="51">
        <f>'[1]показатели'!$CZ$7*('[1]показатели'!$DA$7+'[1]показатели'!$DB$7)/100</f>
        <v>3</v>
      </c>
      <c r="I8" s="51">
        <f>'[1]показатели'!$DH$7*('[1]показатели'!$DI$7+'[1]показатели'!$DJ$7)/100</f>
        <v>2.5</v>
      </c>
      <c r="J8" s="51">
        <f>'[1]показатели'!$DV$7*('[1]показатели'!$DW$7+'[1]показатели'!$DX$7)/100</f>
        <v>2.5</v>
      </c>
      <c r="K8" s="51">
        <f>'[1]показатели'!$EU$7*('[1]показатели'!$EV$7+'[1]показатели'!$EW$7)/100</f>
        <v>5.625</v>
      </c>
      <c r="L8" s="51">
        <f>'[1]показатели'!$FP$7*('[1]показатели'!$FQ$7+'[1]показатели'!$FR$7)/100</f>
        <v>8</v>
      </c>
      <c r="M8" s="50">
        <f>'[1]показатели'!$GK$7*('[1]показатели'!$GL$7+'[1]показатели'!$GM$7)/100</f>
        <v>6</v>
      </c>
      <c r="N8" s="17"/>
      <c r="U8" s="17"/>
      <c r="V8" s="17"/>
      <c r="W8" s="17"/>
      <c r="X8" s="17"/>
      <c r="Y8" s="17"/>
      <c r="Z8" s="17"/>
      <c r="AA8" s="17"/>
      <c r="AB8" s="17"/>
      <c r="AC8" s="17"/>
    </row>
    <row r="9" spans="1:29" ht="65.25" customHeight="1">
      <c r="A9" s="66">
        <v>919</v>
      </c>
      <c r="B9" s="61" t="s">
        <v>16</v>
      </c>
      <c r="C9" s="62">
        <f>E9+F9+G9+H9+J9+K9+L9+M9</f>
        <v>80.15550239234449</v>
      </c>
      <c r="D9" s="63">
        <v>1</v>
      </c>
      <c r="E9" s="64">
        <f>'[1]показатели'!$AC$8*('[1]показатели'!$AD$8+'[1]показатели'!$AE$8)/100</f>
        <v>21</v>
      </c>
      <c r="F9" s="64">
        <f>'[1]показатели'!$BB$8*('[1]показатели'!$BC$8+'[1]показатели'!$BD$8)/100</f>
        <v>13.736842105263158</v>
      </c>
      <c r="G9" s="64">
        <f>'[1]показатели'!$CE$8*('[1]показатели'!$CF$8+'[1]показатели'!$CG$8)/100</f>
        <v>12.91866028708134</v>
      </c>
      <c r="H9" s="65">
        <f>'[1]показатели'!$CZ$8*('[1]показатели'!$DA$8+'[1]показатели'!$DB$8)/100</f>
        <v>12.631578947368421</v>
      </c>
      <c r="I9" s="65" t="s">
        <v>2</v>
      </c>
      <c r="J9" s="65">
        <f>'[1]показатели'!$DV$8*('[1]показатели'!$DW$8+'[1]показатели'!$DX$8)/100</f>
        <v>2.6315789473684212</v>
      </c>
      <c r="K9" s="65">
        <f>'[1]показатели'!$EU$8*('[1]показатели'!$EV$8+'[1]показатели'!$EW$8)/100</f>
        <v>3.552631578947368</v>
      </c>
      <c r="L9" s="65">
        <f>'[1]показатели'!$FP$8*('[1]показатели'!$FQ$8+'[1]показатели'!$FR$8)/100</f>
        <v>8.421052631578947</v>
      </c>
      <c r="M9" s="53">
        <f>'[1]показатели'!$GK$8*('[1]показатели'!$GL$8+'[1]показатели'!$GM$8)/100</f>
        <v>5.263157894736842</v>
      </c>
      <c r="N9" s="17"/>
      <c r="U9" s="17"/>
      <c r="V9" s="17"/>
      <c r="W9" s="17"/>
      <c r="X9" s="17"/>
      <c r="Y9" s="17"/>
      <c r="Z9" s="17"/>
      <c r="AA9" s="17"/>
      <c r="AB9" s="17"/>
      <c r="AC9" s="17"/>
    </row>
    <row r="10" spans="1:29" ht="40.5" customHeight="1">
      <c r="A10" s="117" t="s">
        <v>29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9"/>
      <c r="N10" s="17"/>
      <c r="U10" s="17"/>
      <c r="V10" s="17"/>
      <c r="W10" s="17"/>
      <c r="X10" s="17"/>
      <c r="Y10" s="17"/>
      <c r="Z10" s="17"/>
      <c r="AA10" s="17"/>
      <c r="AB10" s="17"/>
      <c r="AC10" s="17"/>
    </row>
    <row r="11" spans="1:29" ht="33.75" customHeight="1">
      <c r="A11" s="54">
        <v>913</v>
      </c>
      <c r="B11" s="55" t="s">
        <v>17</v>
      </c>
      <c r="C11" s="56">
        <f>E11+F11+G11+H11+L11</f>
        <v>82.96477495107632</v>
      </c>
      <c r="D11" s="57">
        <v>3</v>
      </c>
      <c r="E11" s="58">
        <f>'[1]показатели'!$AC$11*('[1]показатели'!$AD$11+'[1]показатели'!$AE$11)/100</f>
        <v>27.397260273972602</v>
      </c>
      <c r="F11" s="58">
        <f>'[1]показатели'!$BB$11*('[1]показатели'!$BC$11+'[1]показатели'!$BD$11)/100</f>
        <v>14.471624266144813</v>
      </c>
      <c r="G11" s="58">
        <f>'[1]показатели'!$CE$11*('[1]показатели'!$CF$11+'[1]показатели'!$CG$11)/100</f>
        <v>20.54794520547945</v>
      </c>
      <c r="H11" s="59">
        <f>'[1]показатели'!$CZ$11*('[1]показатели'!$DA$11+'[1]показатели'!$DB$11)/100</f>
        <v>20.54794520547945</v>
      </c>
      <c r="I11" s="59" t="s">
        <v>2</v>
      </c>
      <c r="J11" s="59" t="s">
        <v>2</v>
      </c>
      <c r="K11" s="59" t="s">
        <v>2</v>
      </c>
      <c r="L11" s="59">
        <f>'[1]показатели'!$FP$11*('[1]показатели'!$FQ$11+'[1]показатели'!$FR$11)/100</f>
        <v>0</v>
      </c>
      <c r="M11" s="52" t="s">
        <v>2</v>
      </c>
      <c r="N11" s="17"/>
      <c r="U11" s="17"/>
      <c r="V11" s="17"/>
      <c r="W11" s="17"/>
      <c r="X11" s="17"/>
      <c r="Y11" s="17"/>
      <c r="Z11" s="17"/>
      <c r="AA11" s="17"/>
      <c r="AB11" s="17"/>
      <c r="AC11" s="17"/>
    </row>
    <row r="12" spans="1:29" ht="54.75" customHeight="1">
      <c r="A12" s="49">
        <v>916</v>
      </c>
      <c r="B12" s="48" t="s">
        <v>14</v>
      </c>
      <c r="C12" s="44">
        <f>E12+F12+G12+H12+J12+K12+L12</f>
        <v>89.25738111336489</v>
      </c>
      <c r="D12" s="45">
        <v>2</v>
      </c>
      <c r="E12" s="47">
        <f>'[1]показатели'!$AC$12*('[1]показатели'!$AD$12+'[1]показатели'!$AE$12)/100</f>
        <v>22.844827586206893</v>
      </c>
      <c r="F12" s="47">
        <f>'[1]показатели'!$BB$12*('[1]показатели'!$BC$12+'[1]показатели'!$BD$12)/100</f>
        <v>16.460446247464503</v>
      </c>
      <c r="G12" s="47">
        <f>'[1]показатели'!$CE$12*('[1]показатели'!$CF$12+'[1]показатели'!$CG$12)/100</f>
        <v>9.578544061302683</v>
      </c>
      <c r="H12" s="51">
        <f>'[1]показатели'!$CZ$12*('[1]показатели'!$DA$12+'[1]показатели'!$DB$12)/100</f>
        <v>17.24137931034483</v>
      </c>
      <c r="I12" s="51" t="s">
        <v>2</v>
      </c>
      <c r="J12" s="51">
        <f>'[1]показатели'!$DV$12*('[1]показатели'!$DW$12+'[1]показатели'!$DX$12)/100</f>
        <v>3.591954022988505</v>
      </c>
      <c r="K12" s="51">
        <f>'[1]показатели'!$EU$12*('[1]показатели'!$EV$12+'[1]показатели'!$EW$12)/100</f>
        <v>10.344827586206897</v>
      </c>
      <c r="L12" s="51">
        <f>'[1]показатели'!$FP$12*('[1]показатели'!$FQ$12+'[1]показатели'!$FR$12)/100</f>
        <v>9.195402298850574</v>
      </c>
      <c r="M12" s="50" t="s">
        <v>2</v>
      </c>
      <c r="N12" s="17"/>
      <c r="U12" s="17"/>
      <c r="V12" s="17"/>
      <c r="W12" s="17"/>
      <c r="X12" s="17"/>
      <c r="Y12" s="17"/>
      <c r="Z12" s="17"/>
      <c r="AA12" s="17"/>
      <c r="AB12" s="17"/>
      <c r="AC12" s="17"/>
    </row>
    <row r="13" spans="1:29" ht="52.5" customHeight="1">
      <c r="A13" s="60">
        <v>924</v>
      </c>
      <c r="B13" s="61" t="s">
        <v>18</v>
      </c>
      <c r="C13" s="62">
        <f>E13+F13+G13+H13+L13</f>
        <v>93.61545988258317</v>
      </c>
      <c r="D13" s="63">
        <v>1</v>
      </c>
      <c r="E13" s="64">
        <f>'[1]показатели'!$AC$13*('[1]показатели'!$AD$13+'[1]показатели'!$AE$13)/100</f>
        <v>27.397260273972602</v>
      </c>
      <c r="F13" s="64">
        <f>'[1]показатели'!$BB$13*('[1]показатели'!$BC$13+'[1]показатели'!$BD$13)/100</f>
        <v>14.163405088062623</v>
      </c>
      <c r="G13" s="64">
        <f>'[1]показатели'!$CE$13*('[1]показатели'!$CF$13+'[1]показатели'!$CG$13)/100</f>
        <v>20.54794520547945</v>
      </c>
      <c r="H13" s="65">
        <f>'[1]показатели'!$CZ$13*('[1]показатели'!$DA$13+'[1]показатели'!$DB$13)/100</f>
        <v>20.54794520547945</v>
      </c>
      <c r="I13" s="65" t="s">
        <v>2</v>
      </c>
      <c r="J13" s="65" t="s">
        <v>2</v>
      </c>
      <c r="K13" s="65" t="s">
        <v>2</v>
      </c>
      <c r="L13" s="65">
        <f>'[1]показатели'!$FP$13*('[1]показатели'!$FQ$13+'[1]показатели'!$FR$13)/100</f>
        <v>10.95890410958904</v>
      </c>
      <c r="M13" s="53" t="s">
        <v>2</v>
      </c>
      <c r="N13" s="17"/>
      <c r="U13" s="17"/>
      <c r="V13" s="17"/>
      <c r="W13" s="17"/>
      <c r="X13" s="17"/>
      <c r="Y13" s="17"/>
      <c r="Z13" s="17"/>
      <c r="AA13" s="17"/>
      <c r="AB13" s="17"/>
      <c r="AC13" s="17"/>
    </row>
    <row r="14" spans="1:13" ht="47.25" customHeight="1">
      <c r="A14" s="115" t="s">
        <v>31</v>
      </c>
      <c r="B14" s="116"/>
      <c r="C14" s="67">
        <f>(C7+C8+C9+C11+C12+C13)/6</f>
        <v>76.52435879211907</v>
      </c>
      <c r="D14" s="68"/>
      <c r="E14" s="68"/>
      <c r="F14" s="68"/>
      <c r="G14" s="68"/>
      <c r="H14" s="68"/>
      <c r="I14" s="68"/>
      <c r="J14" s="68"/>
      <c r="K14" s="68"/>
      <c r="L14" s="68"/>
      <c r="M14" s="69"/>
    </row>
  </sheetData>
  <sheetProtection/>
  <mergeCells count="9">
    <mergeCell ref="A14:B14"/>
    <mergeCell ref="A6:M6"/>
    <mergeCell ref="A10:M10"/>
    <mergeCell ref="A2:M2"/>
    <mergeCell ref="A4:A5"/>
    <mergeCell ref="B4:B5"/>
    <mergeCell ref="C4:C5"/>
    <mergeCell ref="D4:D5"/>
    <mergeCell ref="E4:M4"/>
  </mergeCells>
  <printOptions/>
  <pageMargins left="0.5905511811023623" right="0.4330708661417323" top="0.4724409448818898" bottom="0.5905511811023623" header="0.31496062992125984" footer="0.31496062992125984"/>
  <pageSetup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"/>
  <sheetViews>
    <sheetView zoomScalePageLayoutView="0" workbookViewId="0" topLeftCell="B1">
      <selection activeCell="G3" sqref="G3:H3"/>
    </sheetView>
  </sheetViews>
  <sheetFormatPr defaultColWidth="8.8515625" defaultRowHeight="15"/>
  <cols>
    <col min="1" max="1" width="8.140625" style="10" customWidth="1"/>
    <col min="2" max="2" width="45.00390625" style="10" customWidth="1"/>
    <col min="3" max="3" width="10.8515625" style="10" customWidth="1"/>
    <col min="4" max="4" width="9.7109375" style="10" customWidth="1"/>
    <col min="5" max="5" width="10.57421875" style="10" customWidth="1"/>
    <col min="6" max="6" width="9.7109375" style="10" customWidth="1"/>
    <col min="7" max="7" width="10.57421875" style="10" customWidth="1"/>
    <col min="8" max="8" width="9.7109375" style="10" customWidth="1"/>
    <col min="9" max="9" width="10.57421875" style="10" customWidth="1"/>
    <col min="10" max="10" width="9.7109375" style="10" customWidth="1"/>
    <col min="11" max="11" width="10.57421875" style="10" customWidth="1"/>
    <col min="12" max="12" width="9.7109375" style="10" customWidth="1"/>
    <col min="13" max="13" width="10.8515625" style="10" customWidth="1"/>
    <col min="14" max="16384" width="8.8515625" style="10" customWidth="1"/>
  </cols>
  <sheetData>
    <row r="1" spans="1:13" ht="27.75" customHeight="1">
      <c r="A1" s="98" t="s">
        <v>30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</row>
    <row r="3" spans="1:13" ht="114.75" customHeight="1">
      <c r="A3" s="96" t="s">
        <v>0</v>
      </c>
      <c r="B3" s="97" t="s">
        <v>1</v>
      </c>
      <c r="C3" s="85" t="s">
        <v>33</v>
      </c>
      <c r="D3" s="101"/>
      <c r="E3" s="85" t="s">
        <v>46</v>
      </c>
      <c r="F3" s="101"/>
      <c r="G3" s="85" t="s">
        <v>43</v>
      </c>
      <c r="H3" s="101"/>
      <c r="I3" s="85" t="s">
        <v>44</v>
      </c>
      <c r="J3" s="101"/>
      <c r="K3" s="85" t="s">
        <v>45</v>
      </c>
      <c r="L3" s="101"/>
      <c r="M3" s="90" t="s">
        <v>21</v>
      </c>
    </row>
    <row r="4" spans="1:13" ht="39.75" customHeight="1">
      <c r="A4" s="96"/>
      <c r="B4" s="97"/>
      <c r="C4" s="30" t="s">
        <v>20</v>
      </c>
      <c r="D4" s="31" t="s">
        <v>19</v>
      </c>
      <c r="E4" s="30" t="s">
        <v>20</v>
      </c>
      <c r="F4" s="31" t="s">
        <v>19</v>
      </c>
      <c r="G4" s="30" t="s">
        <v>20</v>
      </c>
      <c r="H4" s="31" t="s">
        <v>19</v>
      </c>
      <c r="I4" s="30" t="s">
        <v>20</v>
      </c>
      <c r="J4" s="31" t="s">
        <v>19</v>
      </c>
      <c r="K4" s="30" t="s">
        <v>20</v>
      </c>
      <c r="L4" s="31" t="s">
        <v>19</v>
      </c>
      <c r="M4" s="90"/>
    </row>
    <row r="5" spans="1:13" ht="28.5" customHeight="1">
      <c r="A5" s="28" t="s">
        <v>6</v>
      </c>
      <c r="B5" s="29" t="s">
        <v>11</v>
      </c>
      <c r="C5" s="88"/>
      <c r="D5" s="88"/>
      <c r="E5" s="88"/>
      <c r="F5" s="88"/>
      <c r="G5" s="88"/>
      <c r="H5" s="88"/>
      <c r="I5" s="88"/>
      <c r="J5" s="88"/>
      <c r="K5" s="88"/>
      <c r="L5" s="88"/>
      <c r="M5" s="89"/>
    </row>
    <row r="6" spans="1:15" ht="30.75" customHeight="1">
      <c r="A6" s="3">
        <v>914</v>
      </c>
      <c r="B6" s="34" t="s">
        <v>13</v>
      </c>
      <c r="C6" s="24">
        <v>0.94</v>
      </c>
      <c r="D6" s="13">
        <f>C6*35</f>
        <v>32.9</v>
      </c>
      <c r="E6" s="24">
        <v>0</v>
      </c>
      <c r="F6" s="13">
        <f>E6*15</f>
        <v>0</v>
      </c>
      <c r="G6" s="24">
        <v>0.5</v>
      </c>
      <c r="H6" s="13">
        <f>G6*20</f>
        <v>10</v>
      </c>
      <c r="I6" s="24">
        <v>1</v>
      </c>
      <c r="J6" s="13">
        <f>I6*15</f>
        <v>15</v>
      </c>
      <c r="K6" s="24">
        <v>1</v>
      </c>
      <c r="L6" s="13">
        <f>K6*15</f>
        <v>15</v>
      </c>
      <c r="M6" s="16">
        <f>D6+F6+H6+J6+L6</f>
        <v>72.9</v>
      </c>
      <c r="N6"/>
      <c r="O6" s="18"/>
    </row>
    <row r="7" spans="1:15" ht="30.75" customHeight="1">
      <c r="A7" s="5">
        <v>918</v>
      </c>
      <c r="B7" s="34" t="s">
        <v>15</v>
      </c>
      <c r="C7" s="20">
        <v>0.99</v>
      </c>
      <c r="D7" s="13">
        <f>C7*35</f>
        <v>34.65</v>
      </c>
      <c r="E7" s="20">
        <v>0.8</v>
      </c>
      <c r="F7" s="13">
        <f>E7*15</f>
        <v>12</v>
      </c>
      <c r="G7" s="20">
        <v>0</v>
      </c>
      <c r="H7" s="13">
        <f>G7*20</f>
        <v>0</v>
      </c>
      <c r="I7" s="20">
        <v>1</v>
      </c>
      <c r="J7" s="13">
        <f>I7*15</f>
        <v>15</v>
      </c>
      <c r="K7" s="20">
        <v>1</v>
      </c>
      <c r="L7" s="13">
        <f>K7*15</f>
        <v>15</v>
      </c>
      <c r="M7" s="16">
        <f>D7+F7+H7+J7+L7</f>
        <v>76.65</v>
      </c>
      <c r="N7"/>
      <c r="O7" s="18"/>
    </row>
    <row r="8" spans="1:15" ht="30.75" customHeight="1">
      <c r="A8" s="5">
        <v>919</v>
      </c>
      <c r="B8" s="34" t="s">
        <v>16</v>
      </c>
      <c r="C8" s="32">
        <v>1</v>
      </c>
      <c r="D8" s="13">
        <f>C8*35</f>
        <v>35</v>
      </c>
      <c r="E8" s="32">
        <v>0.8</v>
      </c>
      <c r="F8" s="13">
        <f>E8*15</f>
        <v>12</v>
      </c>
      <c r="G8" s="32">
        <v>0.5</v>
      </c>
      <c r="H8" s="13">
        <f>G8*20</f>
        <v>10</v>
      </c>
      <c r="I8" s="32">
        <v>1</v>
      </c>
      <c r="J8" s="13">
        <f>I8*15</f>
        <v>15</v>
      </c>
      <c r="K8" s="32">
        <v>1</v>
      </c>
      <c r="L8" s="13">
        <f>K8*15</f>
        <v>15</v>
      </c>
      <c r="M8" s="16">
        <f>D8+F8+H8+J8+L8</f>
        <v>87</v>
      </c>
      <c r="N8"/>
      <c r="O8" s="18"/>
    </row>
    <row r="9" spans="1:15" ht="30.75" customHeight="1">
      <c r="A9" s="28" t="s">
        <v>6</v>
      </c>
      <c r="B9" s="29" t="s">
        <v>12</v>
      </c>
      <c r="C9" s="99"/>
      <c r="D9" s="99"/>
      <c r="E9" s="99"/>
      <c r="F9" s="99"/>
      <c r="G9" s="99"/>
      <c r="H9" s="99"/>
      <c r="I9" s="99"/>
      <c r="J9" s="99"/>
      <c r="K9" s="99"/>
      <c r="L9" s="99"/>
      <c r="M9" s="100"/>
      <c r="N9"/>
      <c r="O9" s="18"/>
    </row>
    <row r="10" spans="1:15" ht="30.75" customHeight="1">
      <c r="A10" s="5">
        <v>913</v>
      </c>
      <c r="B10" s="34" t="s">
        <v>17</v>
      </c>
      <c r="C10" s="24">
        <v>0.98</v>
      </c>
      <c r="D10" s="6">
        <f>C10*(35+(35/70*30))</f>
        <v>49</v>
      </c>
      <c r="E10" s="24" t="s">
        <v>2</v>
      </c>
      <c r="F10" s="13"/>
      <c r="G10" s="24">
        <v>0</v>
      </c>
      <c r="H10" s="13">
        <f>G10*20</f>
        <v>0</v>
      </c>
      <c r="I10" s="24">
        <v>1</v>
      </c>
      <c r="J10" s="6">
        <f>I10*(15+(15/70*30))</f>
        <v>21.428571428571427</v>
      </c>
      <c r="K10" s="24" t="s">
        <v>2</v>
      </c>
      <c r="L10" s="13"/>
      <c r="M10" s="16">
        <f>D10+F10+H10+J10+L10</f>
        <v>70.42857142857143</v>
      </c>
      <c r="N10"/>
      <c r="O10" s="18"/>
    </row>
    <row r="11" spans="1:15" ht="30.75" customHeight="1">
      <c r="A11" s="5">
        <v>916</v>
      </c>
      <c r="B11" s="34" t="s">
        <v>14</v>
      </c>
      <c r="C11" s="20">
        <v>0.89</v>
      </c>
      <c r="D11" s="6">
        <f>C11*(35+(35/85*15))</f>
        <v>36.647058823529406</v>
      </c>
      <c r="E11" s="20">
        <v>1</v>
      </c>
      <c r="F11" s="6">
        <f>E11*(15+(15/85*15))</f>
        <v>17.647058823529413</v>
      </c>
      <c r="G11" s="20">
        <v>1</v>
      </c>
      <c r="H11" s="6">
        <f>G11*(20+(20/85*15))</f>
        <v>23.529411764705884</v>
      </c>
      <c r="I11" s="20">
        <v>1</v>
      </c>
      <c r="J11" s="6">
        <f>I11*(15+(15/85*15))</f>
        <v>17.647058823529413</v>
      </c>
      <c r="K11" s="20" t="s">
        <v>2</v>
      </c>
      <c r="L11" s="11"/>
      <c r="M11" s="16">
        <f>D11+F11+H11+J11+L11</f>
        <v>95.47058823529412</v>
      </c>
      <c r="N11"/>
      <c r="O11" s="18"/>
    </row>
    <row r="12" spans="1:15" ht="30.75" customHeight="1">
      <c r="A12" s="5">
        <v>924</v>
      </c>
      <c r="B12" s="34" t="s">
        <v>18</v>
      </c>
      <c r="C12" s="20">
        <v>0.95</v>
      </c>
      <c r="D12" s="6">
        <f>C12*(35+(35/70*30))</f>
        <v>47.5</v>
      </c>
      <c r="E12" s="20" t="s">
        <v>2</v>
      </c>
      <c r="F12" s="11"/>
      <c r="G12" s="20">
        <v>0</v>
      </c>
      <c r="H12" s="13">
        <f>G12*20</f>
        <v>0</v>
      </c>
      <c r="I12" s="20">
        <v>1</v>
      </c>
      <c r="J12" s="6">
        <f>I12*(15+(15/70*30))</f>
        <v>21.428571428571427</v>
      </c>
      <c r="K12" s="20" t="s">
        <v>2</v>
      </c>
      <c r="L12" s="11"/>
      <c r="M12" s="16">
        <f>D12+F12+H12+J12+L12</f>
        <v>68.92857142857143</v>
      </c>
      <c r="N12"/>
      <c r="O12" s="18"/>
    </row>
    <row r="13" spans="13:15" ht="15">
      <c r="M13" s="17"/>
      <c r="O13" s="18"/>
    </row>
  </sheetData>
  <sheetProtection/>
  <mergeCells count="11">
    <mergeCell ref="A1:M1"/>
    <mergeCell ref="C5:M5"/>
    <mergeCell ref="C9:M9"/>
    <mergeCell ref="M3:M4"/>
    <mergeCell ref="A3:A4"/>
    <mergeCell ref="B3:B4"/>
    <mergeCell ref="C3:D3"/>
    <mergeCell ref="E3:F3"/>
    <mergeCell ref="G3:H3"/>
    <mergeCell ref="I3:J3"/>
    <mergeCell ref="K3:L3"/>
  </mergeCells>
  <printOptions/>
  <pageMargins left="0.7086614173228347" right="0.3937007874015748" top="0.3937007874015748" bottom="0.15748031496062992" header="0.15748031496062992" footer="0.15748031496062992"/>
  <pageSetup fitToHeight="0" fitToWidth="1" horizontalDpi="300" verticalDpi="300" orientation="portrait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"/>
  <sheetViews>
    <sheetView zoomScalePageLayoutView="0" workbookViewId="0" topLeftCell="A1">
      <selection activeCell="O8" sqref="O8"/>
    </sheetView>
  </sheetViews>
  <sheetFormatPr defaultColWidth="8.8515625" defaultRowHeight="15"/>
  <cols>
    <col min="1" max="1" width="8.8515625" style="10" customWidth="1"/>
    <col min="2" max="2" width="41.8515625" style="10" customWidth="1"/>
    <col min="3" max="3" width="12.140625" style="10" customWidth="1"/>
    <col min="4" max="4" width="10.57421875" style="10" customWidth="1"/>
    <col min="5" max="5" width="11.8515625" style="10" customWidth="1"/>
    <col min="6" max="6" width="10.28125" style="10" customWidth="1"/>
    <col min="7" max="7" width="11.00390625" style="10" customWidth="1"/>
    <col min="8" max="8" width="10.7109375" style="10" customWidth="1"/>
    <col min="9" max="9" width="11.140625" style="10" customWidth="1"/>
    <col min="10" max="10" width="10.28125" style="10" customWidth="1"/>
    <col min="11" max="11" width="11.00390625" style="10" customWidth="1"/>
    <col min="12" max="12" width="12.7109375" style="10" customWidth="1"/>
    <col min="13" max="13" width="11.140625" style="10" customWidth="1"/>
    <col min="14" max="14" width="10.28125" style="10" customWidth="1"/>
    <col min="15" max="15" width="11.7109375" style="10" bestFit="1" customWidth="1"/>
    <col min="16" max="16384" width="8.8515625" style="10" customWidth="1"/>
  </cols>
  <sheetData>
    <row r="1" spans="1:15" ht="36" customHeight="1">
      <c r="A1" s="102" t="s">
        <v>5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</row>
    <row r="3" spans="1:15" ht="197.25" customHeight="1">
      <c r="A3" s="106" t="s">
        <v>0</v>
      </c>
      <c r="B3" s="97" t="s">
        <v>1</v>
      </c>
      <c r="C3" s="85" t="s">
        <v>22</v>
      </c>
      <c r="D3" s="86"/>
      <c r="E3" s="85" t="s">
        <v>4</v>
      </c>
      <c r="F3" s="86"/>
      <c r="G3" s="92" t="s">
        <v>23</v>
      </c>
      <c r="H3" s="93"/>
      <c r="I3" s="92" t="s">
        <v>47</v>
      </c>
      <c r="J3" s="93"/>
      <c r="K3" s="92" t="s">
        <v>48</v>
      </c>
      <c r="L3" s="93"/>
      <c r="M3" s="92" t="s">
        <v>49</v>
      </c>
      <c r="N3" s="93"/>
      <c r="O3" s="104" t="s">
        <v>21</v>
      </c>
    </row>
    <row r="4" spans="1:15" ht="37.5" customHeight="1">
      <c r="A4" s="107"/>
      <c r="B4" s="97"/>
      <c r="C4" s="30" t="s">
        <v>20</v>
      </c>
      <c r="D4" s="31" t="s">
        <v>19</v>
      </c>
      <c r="E4" s="30" t="s">
        <v>20</v>
      </c>
      <c r="F4" s="31" t="s">
        <v>19</v>
      </c>
      <c r="G4" s="30" t="s">
        <v>20</v>
      </c>
      <c r="H4" s="31" t="s">
        <v>19</v>
      </c>
      <c r="I4" s="30" t="s">
        <v>20</v>
      </c>
      <c r="J4" s="31" t="s">
        <v>19</v>
      </c>
      <c r="K4" s="30" t="s">
        <v>20</v>
      </c>
      <c r="L4" s="31" t="s">
        <v>19</v>
      </c>
      <c r="M4" s="30" t="s">
        <v>20</v>
      </c>
      <c r="N4" s="31" t="s">
        <v>19</v>
      </c>
      <c r="O4" s="105"/>
    </row>
    <row r="5" spans="1:15" ht="33.75" customHeight="1">
      <c r="A5" s="28" t="s">
        <v>6</v>
      </c>
      <c r="B5" s="29" t="s">
        <v>11</v>
      </c>
      <c r="C5" s="87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9"/>
    </row>
    <row r="6" spans="1:19" ht="33" customHeight="1">
      <c r="A6" s="3">
        <v>914</v>
      </c>
      <c r="B6" s="34" t="s">
        <v>13</v>
      </c>
      <c r="C6" s="24">
        <v>0.91</v>
      </c>
      <c r="D6" s="14">
        <f>C6*25</f>
        <v>22.75</v>
      </c>
      <c r="E6" s="24">
        <v>0</v>
      </c>
      <c r="F6" s="14">
        <f>E6*20</f>
        <v>0</v>
      </c>
      <c r="G6" s="24">
        <v>0</v>
      </c>
      <c r="H6" s="14">
        <f>G6*20</f>
        <v>0</v>
      </c>
      <c r="I6" s="14">
        <v>0.7</v>
      </c>
      <c r="J6" s="14">
        <f>I6*10</f>
        <v>7</v>
      </c>
      <c r="K6" s="24">
        <v>0</v>
      </c>
      <c r="L6" s="14">
        <f>K6*15</f>
        <v>0</v>
      </c>
      <c r="M6" s="14">
        <v>1</v>
      </c>
      <c r="N6" s="14">
        <f>M6*10</f>
        <v>10</v>
      </c>
      <c r="O6" s="16">
        <f>D6+F6+H6+L6+N6+J6</f>
        <v>39.75</v>
      </c>
      <c r="P6" s="18"/>
      <c r="Q6" s="18"/>
      <c r="S6" s="18"/>
    </row>
    <row r="7" spans="1:19" ht="33" customHeight="1">
      <c r="A7" s="5">
        <v>918</v>
      </c>
      <c r="B7" s="34" t="s">
        <v>15</v>
      </c>
      <c r="C7" s="24" t="s">
        <v>2</v>
      </c>
      <c r="D7" s="12"/>
      <c r="E7" s="20">
        <v>1</v>
      </c>
      <c r="F7" s="12">
        <f>E7*(20+(20/55*45))</f>
        <v>36.36363636363636</v>
      </c>
      <c r="G7" s="24" t="s">
        <v>2</v>
      </c>
      <c r="H7" s="14"/>
      <c r="I7" s="14">
        <v>0.5</v>
      </c>
      <c r="J7" s="12">
        <f>I7*(10+(10/55*45))</f>
        <v>9.09090909090909</v>
      </c>
      <c r="K7" s="24">
        <v>1</v>
      </c>
      <c r="L7" s="12">
        <f>K7*(15+(15/55*45))</f>
        <v>27.272727272727273</v>
      </c>
      <c r="M7" s="14">
        <v>1</v>
      </c>
      <c r="N7" s="12">
        <f>M7*(10+(10/55*45))</f>
        <v>18.18181818181818</v>
      </c>
      <c r="O7" s="16">
        <f>D7+F7+H7+L7+N7+J7</f>
        <v>90.9090909090909</v>
      </c>
      <c r="P7" s="18"/>
      <c r="Q7" s="18"/>
      <c r="S7" s="18"/>
    </row>
    <row r="8" spans="1:19" ht="33" customHeight="1">
      <c r="A8" s="5">
        <v>919</v>
      </c>
      <c r="B8" s="34" t="s">
        <v>16</v>
      </c>
      <c r="C8" s="42" t="s">
        <v>2</v>
      </c>
      <c r="D8" s="33"/>
      <c r="E8" s="32">
        <v>1</v>
      </c>
      <c r="F8" s="12">
        <f>E8*(20+(20/55*45))</f>
        <v>36.36363636363636</v>
      </c>
      <c r="G8" s="42" t="s">
        <v>2</v>
      </c>
      <c r="H8" s="41"/>
      <c r="I8" s="41">
        <v>0</v>
      </c>
      <c r="J8" s="12">
        <f>I8*(10+(10/55*45))</f>
        <v>0</v>
      </c>
      <c r="K8" s="42">
        <v>1</v>
      </c>
      <c r="L8" s="12">
        <f>K8*(15+(15/55*45))</f>
        <v>27.272727272727273</v>
      </c>
      <c r="M8" s="41">
        <v>1</v>
      </c>
      <c r="N8" s="12">
        <f>M8*(10+(10/55*45))</f>
        <v>18.18181818181818</v>
      </c>
      <c r="O8" s="16">
        <f>D8+F8+H8+L8+N8+J8</f>
        <v>81.81818181818181</v>
      </c>
      <c r="P8" s="18"/>
      <c r="Q8" s="18"/>
      <c r="S8" s="18"/>
    </row>
    <row r="9" spans="1:19" ht="30.75" customHeight="1">
      <c r="A9" s="28" t="s">
        <v>6</v>
      </c>
      <c r="B9" s="29" t="s">
        <v>12</v>
      </c>
      <c r="C9" s="103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100"/>
      <c r="P9" s="18"/>
      <c r="Q9" s="18"/>
      <c r="S9" s="18"/>
    </row>
    <row r="10" spans="1:19" ht="26.25" customHeight="1">
      <c r="A10" s="5">
        <v>913</v>
      </c>
      <c r="B10" s="34" t="s">
        <v>17</v>
      </c>
      <c r="C10" s="24" t="s">
        <v>2</v>
      </c>
      <c r="D10" s="14"/>
      <c r="E10" s="24">
        <v>1</v>
      </c>
      <c r="F10" s="12">
        <f>E10*(20+(20/45*55))</f>
        <v>44.44444444444444</v>
      </c>
      <c r="G10" s="24" t="s">
        <v>2</v>
      </c>
      <c r="H10" s="14"/>
      <c r="I10" s="24" t="s">
        <v>2</v>
      </c>
      <c r="J10" s="12"/>
      <c r="K10" s="24">
        <v>1</v>
      </c>
      <c r="L10" s="12">
        <f>K10*(15+(15/45*55))</f>
        <v>33.33333333333333</v>
      </c>
      <c r="M10" s="14">
        <v>1</v>
      </c>
      <c r="N10" s="12">
        <f>M10*(10+(10/45*55))</f>
        <v>22.22222222222222</v>
      </c>
      <c r="O10" s="16">
        <f>D10+F10+H10+L10+N10+J10</f>
        <v>100</v>
      </c>
      <c r="P10" s="18"/>
      <c r="Q10" s="18"/>
      <c r="S10" s="18"/>
    </row>
    <row r="11" spans="1:19" ht="33" customHeight="1">
      <c r="A11" s="5">
        <v>916</v>
      </c>
      <c r="B11" s="34" t="s">
        <v>14</v>
      </c>
      <c r="C11" s="24" t="s">
        <v>2</v>
      </c>
      <c r="D11" s="12"/>
      <c r="E11" s="20">
        <v>0</v>
      </c>
      <c r="F11" s="12">
        <f>E11*(20+(20/45*55))</f>
        <v>0</v>
      </c>
      <c r="G11" s="24" t="s">
        <v>2</v>
      </c>
      <c r="H11" s="14"/>
      <c r="I11" s="24" t="s">
        <v>2</v>
      </c>
      <c r="J11" s="12"/>
      <c r="K11" s="24">
        <v>1</v>
      </c>
      <c r="L11" s="12">
        <f>K11*(15+(15/45*55))</f>
        <v>33.33333333333333</v>
      </c>
      <c r="M11" s="14">
        <v>1</v>
      </c>
      <c r="N11" s="12">
        <f>M11*(10+(10/45*55))</f>
        <v>22.22222222222222</v>
      </c>
      <c r="O11" s="16">
        <f>D11+F11+H11+L11+N11+J11</f>
        <v>55.55555555555555</v>
      </c>
      <c r="P11" s="18"/>
      <c r="Q11" s="18"/>
      <c r="S11" s="18"/>
    </row>
    <row r="12" spans="1:19" ht="28.5" customHeight="1">
      <c r="A12" s="5">
        <v>924</v>
      </c>
      <c r="B12" s="34" t="s">
        <v>18</v>
      </c>
      <c r="C12" s="24" t="s">
        <v>2</v>
      </c>
      <c r="D12" s="12"/>
      <c r="E12" s="20">
        <v>1</v>
      </c>
      <c r="F12" s="12">
        <f>E12*(20+(20/45*55))</f>
        <v>44.44444444444444</v>
      </c>
      <c r="G12" s="24" t="s">
        <v>2</v>
      </c>
      <c r="H12" s="14"/>
      <c r="I12" s="24" t="s">
        <v>2</v>
      </c>
      <c r="J12" s="12"/>
      <c r="K12" s="24">
        <v>1</v>
      </c>
      <c r="L12" s="12">
        <f>K12*(15+(15/45*55))</f>
        <v>33.33333333333333</v>
      </c>
      <c r="M12" s="14">
        <v>1</v>
      </c>
      <c r="N12" s="12">
        <f>M12*(10+(10/45*55))</f>
        <v>22.22222222222222</v>
      </c>
      <c r="O12" s="16">
        <f>D12+F12+H12+L12+N12+J12</f>
        <v>100</v>
      </c>
      <c r="P12" s="18"/>
      <c r="Q12" s="18"/>
      <c r="S12" s="18"/>
    </row>
  </sheetData>
  <sheetProtection/>
  <mergeCells count="12">
    <mergeCell ref="A1:O1"/>
    <mergeCell ref="M3:N3"/>
    <mergeCell ref="C5:O5"/>
    <mergeCell ref="C9:O9"/>
    <mergeCell ref="O3:O4"/>
    <mergeCell ref="A3:A4"/>
    <mergeCell ref="B3:B4"/>
    <mergeCell ref="C3:D3"/>
    <mergeCell ref="E3:F3"/>
    <mergeCell ref="G3:H3"/>
    <mergeCell ref="K3:L3"/>
    <mergeCell ref="I3:J3"/>
  </mergeCells>
  <printOptions/>
  <pageMargins left="0.7086614173228347" right="0.27" top="0.51" bottom="0.2755905511811024" header="0.31496062992125984" footer="0.31496062992125984"/>
  <pageSetup fitToHeight="1" fitToWidth="1" horizontalDpi="300" verticalDpi="300" orientation="landscape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"/>
  <sheetViews>
    <sheetView zoomScalePageLayoutView="0" workbookViewId="0" topLeftCell="A1">
      <selection activeCell="T5" sqref="T5"/>
    </sheetView>
  </sheetViews>
  <sheetFormatPr defaultColWidth="8.8515625" defaultRowHeight="15"/>
  <cols>
    <col min="1" max="1" width="8.8515625" style="10" customWidth="1"/>
    <col min="2" max="2" width="41.8515625" style="10" customWidth="1"/>
    <col min="3" max="3" width="12.140625" style="10" customWidth="1"/>
    <col min="4" max="4" width="10.57421875" style="10" customWidth="1"/>
    <col min="5" max="5" width="11.8515625" style="10" customWidth="1"/>
    <col min="6" max="6" width="10.28125" style="10" customWidth="1"/>
    <col min="7" max="7" width="11.00390625" style="10" customWidth="1"/>
    <col min="8" max="8" width="10.7109375" style="10" customWidth="1"/>
    <col min="9" max="9" width="11.140625" style="10" customWidth="1"/>
    <col min="10" max="10" width="10.28125" style="10" customWidth="1"/>
    <col min="11" max="11" width="11.7109375" style="10" bestFit="1" customWidth="1"/>
    <col min="12" max="16384" width="8.8515625" style="10" customWidth="1"/>
  </cols>
  <sheetData>
    <row r="1" spans="1:11" ht="36" customHeight="1">
      <c r="A1" s="102" t="s">
        <v>50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</row>
    <row r="3" spans="1:11" ht="126" customHeight="1">
      <c r="A3" s="106" t="s">
        <v>0</v>
      </c>
      <c r="B3" s="97" t="s">
        <v>1</v>
      </c>
      <c r="C3" s="85" t="s">
        <v>51</v>
      </c>
      <c r="D3" s="86"/>
      <c r="E3" s="85" t="s">
        <v>52</v>
      </c>
      <c r="F3" s="86"/>
      <c r="G3" s="92" t="s">
        <v>53</v>
      </c>
      <c r="H3" s="93"/>
      <c r="I3" s="92" t="s">
        <v>54</v>
      </c>
      <c r="J3" s="93"/>
      <c r="K3" s="104" t="s">
        <v>21</v>
      </c>
    </row>
    <row r="4" spans="1:11" ht="37.5" customHeight="1">
      <c r="A4" s="107"/>
      <c r="B4" s="97"/>
      <c r="C4" s="30" t="s">
        <v>20</v>
      </c>
      <c r="D4" s="31" t="s">
        <v>19</v>
      </c>
      <c r="E4" s="30" t="s">
        <v>20</v>
      </c>
      <c r="F4" s="31" t="s">
        <v>19</v>
      </c>
      <c r="G4" s="30" t="s">
        <v>20</v>
      </c>
      <c r="H4" s="31" t="s">
        <v>19</v>
      </c>
      <c r="I4" s="30" t="s">
        <v>20</v>
      </c>
      <c r="J4" s="31" t="s">
        <v>19</v>
      </c>
      <c r="K4" s="105"/>
    </row>
    <row r="5" spans="1:11" ht="33.75" customHeight="1">
      <c r="A5" s="28" t="s">
        <v>6</v>
      </c>
      <c r="B5" s="29" t="s">
        <v>11</v>
      </c>
      <c r="C5" s="87"/>
      <c r="D5" s="88"/>
      <c r="E5" s="88"/>
      <c r="F5" s="88"/>
      <c r="G5" s="88"/>
      <c r="H5" s="88"/>
      <c r="I5" s="88"/>
      <c r="J5" s="88"/>
      <c r="K5" s="89"/>
    </row>
    <row r="6" spans="1:15" ht="33" customHeight="1">
      <c r="A6" s="3">
        <v>914</v>
      </c>
      <c r="B6" s="34" t="s">
        <v>13</v>
      </c>
      <c r="C6" s="24">
        <v>0</v>
      </c>
      <c r="D6" s="14">
        <f>C6*30</f>
        <v>0</v>
      </c>
      <c r="E6" s="24">
        <v>0</v>
      </c>
      <c r="F6" s="14">
        <f>E6*20</f>
        <v>0</v>
      </c>
      <c r="G6" s="24">
        <v>0</v>
      </c>
      <c r="H6" s="14">
        <f>G6*30</f>
        <v>0</v>
      </c>
      <c r="I6" s="14">
        <v>0</v>
      </c>
      <c r="J6" s="14">
        <f>I6*20</f>
        <v>0</v>
      </c>
      <c r="K6" s="16">
        <f>D6+F6+H6+J6</f>
        <v>0</v>
      </c>
      <c r="L6" s="18"/>
      <c r="M6" s="18"/>
      <c r="O6" s="18"/>
    </row>
    <row r="7" spans="1:15" ht="33" customHeight="1">
      <c r="A7" s="5">
        <v>918</v>
      </c>
      <c r="B7" s="34" t="s">
        <v>15</v>
      </c>
      <c r="C7" s="24">
        <v>0</v>
      </c>
      <c r="D7" s="14">
        <f>C7*30</f>
        <v>0</v>
      </c>
      <c r="E7" s="20">
        <v>1</v>
      </c>
      <c r="F7" s="12">
        <f>E7*20</f>
        <v>20</v>
      </c>
      <c r="G7" s="24">
        <v>0</v>
      </c>
      <c r="H7" s="14">
        <f>G7*30</f>
        <v>0</v>
      </c>
      <c r="I7" s="14">
        <v>0</v>
      </c>
      <c r="J7" s="14">
        <f>I7*20</f>
        <v>0</v>
      </c>
      <c r="K7" s="16">
        <f>D7+F7+H7+J7</f>
        <v>20</v>
      </c>
      <c r="L7" s="18"/>
      <c r="M7" s="18"/>
      <c r="O7" s="18"/>
    </row>
    <row r="8" spans="1:15" ht="33" customHeight="1">
      <c r="A8" s="5">
        <v>919</v>
      </c>
      <c r="B8" s="34" t="s">
        <v>16</v>
      </c>
      <c r="C8" s="42">
        <v>1</v>
      </c>
      <c r="D8" s="14">
        <f>C8*30</f>
        <v>30</v>
      </c>
      <c r="E8" s="32">
        <v>1</v>
      </c>
      <c r="F8" s="12">
        <f>E8*20</f>
        <v>20</v>
      </c>
      <c r="G8" s="42">
        <v>1</v>
      </c>
      <c r="H8" s="14">
        <f>G8*30</f>
        <v>30</v>
      </c>
      <c r="I8" s="41">
        <v>0</v>
      </c>
      <c r="J8" s="14">
        <f>I8*20</f>
        <v>0</v>
      </c>
      <c r="K8" s="16">
        <f>D8+F8+H8+J8</f>
        <v>80</v>
      </c>
      <c r="L8" s="18"/>
      <c r="M8" s="18"/>
      <c r="O8" s="18"/>
    </row>
    <row r="9" spans="1:15" ht="30.75" customHeight="1">
      <c r="A9" s="28" t="s">
        <v>6</v>
      </c>
      <c r="B9" s="29" t="s">
        <v>12</v>
      </c>
      <c r="C9" s="103"/>
      <c r="D9" s="99"/>
      <c r="E9" s="99"/>
      <c r="F9" s="99"/>
      <c r="G9" s="99"/>
      <c r="H9" s="99"/>
      <c r="I9" s="99"/>
      <c r="J9" s="99"/>
      <c r="K9" s="100"/>
      <c r="L9" s="18"/>
      <c r="M9" s="18"/>
      <c r="O9" s="18"/>
    </row>
    <row r="10" spans="1:15" ht="26.25" customHeight="1">
      <c r="A10" s="5">
        <v>913</v>
      </c>
      <c r="B10" s="34" t="s">
        <v>17</v>
      </c>
      <c r="C10" s="24">
        <v>1</v>
      </c>
      <c r="D10" s="12">
        <f>C10*(30+(30/50*50))</f>
        <v>60</v>
      </c>
      <c r="E10" s="24">
        <v>1</v>
      </c>
      <c r="F10" s="12">
        <f>E10*(20+(20/50*50))</f>
        <v>40</v>
      </c>
      <c r="G10" s="24" t="s">
        <v>2</v>
      </c>
      <c r="H10" s="14"/>
      <c r="I10" s="24" t="s">
        <v>2</v>
      </c>
      <c r="J10" s="12"/>
      <c r="K10" s="16">
        <f>D10+F10+H10+J10</f>
        <v>100</v>
      </c>
      <c r="L10" s="18"/>
      <c r="M10" s="18"/>
      <c r="O10" s="18"/>
    </row>
    <row r="11" spans="1:15" ht="33" customHeight="1">
      <c r="A11" s="5">
        <v>916</v>
      </c>
      <c r="B11" s="34" t="s">
        <v>14</v>
      </c>
      <c r="C11" s="24">
        <v>1</v>
      </c>
      <c r="D11" s="12">
        <f>C11*(30+(30/50*50))</f>
        <v>60</v>
      </c>
      <c r="E11" s="20">
        <v>1</v>
      </c>
      <c r="F11" s="12">
        <f>E11*(20+(20/50*50))</f>
        <v>40</v>
      </c>
      <c r="G11" s="24" t="s">
        <v>2</v>
      </c>
      <c r="H11" s="14"/>
      <c r="I11" s="24" t="s">
        <v>2</v>
      </c>
      <c r="J11" s="12"/>
      <c r="K11" s="16">
        <f>D11+F11+H11+J11</f>
        <v>100</v>
      </c>
      <c r="L11" s="18"/>
      <c r="M11" s="18"/>
      <c r="O11" s="18"/>
    </row>
    <row r="12" spans="1:15" ht="28.5" customHeight="1">
      <c r="A12" s="5">
        <v>924</v>
      </c>
      <c r="B12" s="34" t="s">
        <v>18</v>
      </c>
      <c r="C12" s="24">
        <v>1</v>
      </c>
      <c r="D12" s="12">
        <f>C12*(30+(30/50*50))</f>
        <v>60</v>
      </c>
      <c r="E12" s="20">
        <v>1</v>
      </c>
      <c r="F12" s="12">
        <f>E12*(20+(20/50*50))</f>
        <v>40</v>
      </c>
      <c r="G12" s="24" t="s">
        <v>2</v>
      </c>
      <c r="H12" s="14"/>
      <c r="I12" s="24" t="s">
        <v>2</v>
      </c>
      <c r="J12" s="12"/>
      <c r="K12" s="16">
        <f>D12+F12+H12+J12</f>
        <v>100</v>
      </c>
      <c r="L12" s="18"/>
      <c r="M12" s="18"/>
      <c r="O12" s="18"/>
    </row>
  </sheetData>
  <sheetProtection/>
  <mergeCells count="10">
    <mergeCell ref="C5:K5"/>
    <mergeCell ref="C9:K9"/>
    <mergeCell ref="A1:K1"/>
    <mergeCell ref="A3:A4"/>
    <mergeCell ref="B3:B4"/>
    <mergeCell ref="C3:D3"/>
    <mergeCell ref="E3:F3"/>
    <mergeCell ref="G3:H3"/>
    <mergeCell ref="I3:J3"/>
    <mergeCell ref="K3:K4"/>
  </mergeCells>
  <printOptions/>
  <pageMargins left="0.7086614173228347" right="0.27" top="0.51" bottom="0.2755905511811024" header="0.31496062992125984" footer="0.31496062992125984"/>
  <pageSetup fitToHeight="1" fitToWidth="1" horizontalDpi="300" verticalDpi="300" orientation="landscape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"/>
  <sheetViews>
    <sheetView zoomScalePageLayoutView="0" workbookViewId="0" topLeftCell="A1">
      <selection activeCell="J7" sqref="J7"/>
    </sheetView>
  </sheetViews>
  <sheetFormatPr defaultColWidth="8.8515625" defaultRowHeight="15"/>
  <cols>
    <col min="1" max="1" width="8.8515625" style="10" customWidth="1"/>
    <col min="2" max="2" width="41.8515625" style="10" customWidth="1"/>
    <col min="3" max="3" width="12.140625" style="10" customWidth="1"/>
    <col min="4" max="4" width="10.57421875" style="10" customWidth="1"/>
    <col min="5" max="5" width="11.7109375" style="10" bestFit="1" customWidth="1"/>
    <col min="6" max="16384" width="8.8515625" style="10" customWidth="1"/>
  </cols>
  <sheetData>
    <row r="1" spans="1:5" ht="36" customHeight="1">
      <c r="A1" s="102" t="s">
        <v>55</v>
      </c>
      <c r="B1" s="102"/>
      <c r="C1" s="102"/>
      <c r="D1" s="102"/>
      <c r="E1" s="102"/>
    </row>
    <row r="3" spans="1:5" ht="98.25" customHeight="1">
      <c r="A3" s="106" t="s">
        <v>0</v>
      </c>
      <c r="B3" s="97" t="s">
        <v>1</v>
      </c>
      <c r="C3" s="85" t="s">
        <v>56</v>
      </c>
      <c r="D3" s="86"/>
      <c r="E3" s="104" t="s">
        <v>21</v>
      </c>
    </row>
    <row r="4" spans="1:5" ht="37.5" customHeight="1">
      <c r="A4" s="107"/>
      <c r="B4" s="97"/>
      <c r="C4" s="30" t="s">
        <v>20</v>
      </c>
      <c r="D4" s="31" t="s">
        <v>19</v>
      </c>
      <c r="E4" s="105"/>
    </row>
    <row r="5" spans="1:5" ht="33.75" customHeight="1">
      <c r="A5" s="28" t="s">
        <v>6</v>
      </c>
      <c r="B5" s="29" t="s">
        <v>11</v>
      </c>
      <c r="C5" s="87"/>
      <c r="D5" s="88"/>
      <c r="E5" s="89"/>
    </row>
    <row r="6" spans="1:9" ht="33" customHeight="1">
      <c r="A6" s="70">
        <v>914</v>
      </c>
      <c r="B6" s="34" t="s">
        <v>13</v>
      </c>
      <c r="C6" s="24" t="s">
        <v>2</v>
      </c>
      <c r="D6" s="14"/>
      <c r="E6" s="71"/>
      <c r="F6" s="18"/>
      <c r="G6" s="18"/>
      <c r="I6" s="18"/>
    </row>
    <row r="7" spans="1:9" ht="33" customHeight="1">
      <c r="A7" s="72">
        <v>918</v>
      </c>
      <c r="B7" s="34" t="s">
        <v>15</v>
      </c>
      <c r="C7" s="24">
        <v>0.5</v>
      </c>
      <c r="D7" s="14">
        <f>C7*100</f>
        <v>50</v>
      </c>
      <c r="E7" s="71">
        <f>D7</f>
        <v>50</v>
      </c>
      <c r="F7" s="18"/>
      <c r="G7" s="18"/>
      <c r="I7" s="18"/>
    </row>
    <row r="8" spans="1:9" ht="33" customHeight="1">
      <c r="A8" s="72">
        <v>919</v>
      </c>
      <c r="B8" s="34" t="s">
        <v>16</v>
      </c>
      <c r="C8" s="24" t="s">
        <v>2</v>
      </c>
      <c r="D8" s="14"/>
      <c r="E8" s="71"/>
      <c r="F8" s="18"/>
      <c r="G8" s="18"/>
      <c r="I8" s="18"/>
    </row>
    <row r="9" spans="1:9" ht="30.75" customHeight="1">
      <c r="A9" s="28" t="s">
        <v>6</v>
      </c>
      <c r="B9" s="29" t="s">
        <v>12</v>
      </c>
      <c r="C9" s="103"/>
      <c r="D9" s="99"/>
      <c r="E9" s="100"/>
      <c r="F9" s="18"/>
      <c r="G9" s="18"/>
      <c r="I9" s="18"/>
    </row>
    <row r="10" spans="1:9" ht="26.25" customHeight="1">
      <c r="A10" s="72">
        <v>913</v>
      </c>
      <c r="B10" s="34" t="s">
        <v>17</v>
      </c>
      <c r="C10" s="24" t="s">
        <v>2</v>
      </c>
      <c r="D10" s="12"/>
      <c r="E10" s="71"/>
      <c r="F10" s="18"/>
      <c r="G10" s="18"/>
      <c r="I10" s="18"/>
    </row>
    <row r="11" spans="1:9" ht="33" customHeight="1">
      <c r="A11" s="72">
        <v>916</v>
      </c>
      <c r="B11" s="34" t="s">
        <v>14</v>
      </c>
      <c r="C11" s="24" t="s">
        <v>2</v>
      </c>
      <c r="D11" s="12"/>
      <c r="E11" s="71"/>
      <c r="F11" s="18"/>
      <c r="G11" s="18"/>
      <c r="I11" s="18"/>
    </row>
    <row r="12" spans="1:9" ht="28.5" customHeight="1">
      <c r="A12" s="73">
        <v>924</v>
      </c>
      <c r="B12" s="74" t="s">
        <v>18</v>
      </c>
      <c r="C12" s="75" t="s">
        <v>2</v>
      </c>
      <c r="D12" s="76"/>
      <c r="E12" s="77"/>
      <c r="F12" s="18"/>
      <c r="G12" s="18"/>
      <c r="I12" s="18"/>
    </row>
  </sheetData>
  <sheetProtection/>
  <mergeCells count="7">
    <mergeCell ref="C5:E5"/>
    <mergeCell ref="C9:E9"/>
    <mergeCell ref="A1:E1"/>
    <mergeCell ref="A3:A4"/>
    <mergeCell ref="B3:B4"/>
    <mergeCell ref="C3:D3"/>
    <mergeCell ref="E3:E4"/>
  </mergeCells>
  <printOptions/>
  <pageMargins left="0.7086614173228347" right="0.2755905511811024" top="0.5118110236220472" bottom="0.2755905511811024" header="0.31496062992125984" footer="0.31496062992125984"/>
  <pageSetup fitToHeight="1" fitToWidth="1"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2"/>
  <sheetViews>
    <sheetView zoomScalePageLayoutView="0" workbookViewId="0" topLeftCell="A1">
      <selection activeCell="K5" sqref="K5"/>
    </sheetView>
  </sheetViews>
  <sheetFormatPr defaultColWidth="8.8515625" defaultRowHeight="15"/>
  <cols>
    <col min="1" max="1" width="8.8515625" style="10" customWidth="1"/>
    <col min="2" max="2" width="41.8515625" style="10" customWidth="1"/>
    <col min="3" max="3" width="12.140625" style="10" customWidth="1"/>
    <col min="4" max="4" width="10.57421875" style="10" customWidth="1"/>
    <col min="5" max="5" width="11.8515625" style="10" customWidth="1"/>
    <col min="6" max="6" width="10.28125" style="10" customWidth="1"/>
    <col min="7" max="7" width="11.7109375" style="10" bestFit="1" customWidth="1"/>
    <col min="8" max="16384" width="8.8515625" style="10" customWidth="1"/>
  </cols>
  <sheetData>
    <row r="1" spans="1:7" ht="36" customHeight="1">
      <c r="A1" s="102" t="s">
        <v>57</v>
      </c>
      <c r="B1" s="102"/>
      <c r="C1" s="102"/>
      <c r="D1" s="102"/>
      <c r="E1" s="102"/>
      <c r="F1" s="102"/>
      <c r="G1" s="102"/>
    </row>
    <row r="3" spans="1:7" ht="85.5" customHeight="1">
      <c r="A3" s="106" t="s">
        <v>0</v>
      </c>
      <c r="B3" s="97" t="s">
        <v>1</v>
      </c>
      <c r="C3" s="85" t="s">
        <v>58</v>
      </c>
      <c r="D3" s="86"/>
      <c r="E3" s="85" t="s">
        <v>59</v>
      </c>
      <c r="F3" s="86"/>
      <c r="G3" s="104" t="s">
        <v>21</v>
      </c>
    </row>
    <row r="4" spans="1:7" ht="37.5" customHeight="1">
      <c r="A4" s="107"/>
      <c r="B4" s="97"/>
      <c r="C4" s="30" t="s">
        <v>20</v>
      </c>
      <c r="D4" s="31" t="s">
        <v>19</v>
      </c>
      <c r="E4" s="30" t="s">
        <v>20</v>
      </c>
      <c r="F4" s="31" t="s">
        <v>19</v>
      </c>
      <c r="G4" s="105"/>
    </row>
    <row r="5" spans="1:7" ht="33.75" customHeight="1">
      <c r="A5" s="28" t="s">
        <v>6</v>
      </c>
      <c r="B5" s="29" t="s">
        <v>11</v>
      </c>
      <c r="C5" s="87"/>
      <c r="D5" s="88"/>
      <c r="E5" s="88"/>
      <c r="F5" s="88"/>
      <c r="G5" s="89"/>
    </row>
    <row r="6" spans="1:11" ht="33" customHeight="1">
      <c r="A6" s="70">
        <v>914</v>
      </c>
      <c r="B6" s="34" t="s">
        <v>13</v>
      </c>
      <c r="C6" s="24">
        <v>0.5</v>
      </c>
      <c r="D6" s="14">
        <f>C6*50</f>
        <v>25</v>
      </c>
      <c r="E6" s="24">
        <v>1</v>
      </c>
      <c r="F6" s="14">
        <f>E6*50</f>
        <v>50</v>
      </c>
      <c r="G6" s="71">
        <f>D6+F6</f>
        <v>75</v>
      </c>
      <c r="H6" s="18"/>
      <c r="I6" s="18"/>
      <c r="K6" s="18"/>
    </row>
    <row r="7" spans="1:11" ht="33" customHeight="1">
      <c r="A7" s="72">
        <v>918</v>
      </c>
      <c r="B7" s="34" t="s">
        <v>15</v>
      </c>
      <c r="C7" s="24">
        <v>0</v>
      </c>
      <c r="D7" s="14">
        <f>C7*50</f>
        <v>0</v>
      </c>
      <c r="E7" s="20">
        <v>1</v>
      </c>
      <c r="F7" s="14">
        <f>E7*50</f>
        <v>50</v>
      </c>
      <c r="G7" s="71">
        <f>D7+F7</f>
        <v>50</v>
      </c>
      <c r="H7" s="18"/>
      <c r="I7" s="18"/>
      <c r="K7" s="18"/>
    </row>
    <row r="8" spans="1:11" ht="33" customHeight="1">
      <c r="A8" s="72">
        <v>919</v>
      </c>
      <c r="B8" s="34" t="s">
        <v>16</v>
      </c>
      <c r="C8" s="42">
        <v>0</v>
      </c>
      <c r="D8" s="14">
        <f>C8*50</f>
        <v>0</v>
      </c>
      <c r="E8" s="32">
        <v>1</v>
      </c>
      <c r="F8" s="14">
        <f>E8*50</f>
        <v>50</v>
      </c>
      <c r="G8" s="71">
        <f>D8+F8</f>
        <v>50</v>
      </c>
      <c r="H8" s="18"/>
      <c r="I8" s="18"/>
      <c r="K8" s="18"/>
    </row>
    <row r="9" spans="1:11" ht="30.75" customHeight="1">
      <c r="A9" s="28" t="s">
        <v>6</v>
      </c>
      <c r="B9" s="29" t="s">
        <v>12</v>
      </c>
      <c r="C9" s="103"/>
      <c r="D9" s="99"/>
      <c r="E9" s="99"/>
      <c r="F9" s="99"/>
      <c r="G9" s="100"/>
      <c r="H9" s="18"/>
      <c r="I9" s="18"/>
      <c r="K9" s="18"/>
    </row>
    <row r="10" spans="1:11" ht="26.25" customHeight="1">
      <c r="A10" s="72">
        <v>913</v>
      </c>
      <c r="B10" s="34" t="s">
        <v>17</v>
      </c>
      <c r="C10" s="24" t="s">
        <v>2</v>
      </c>
      <c r="D10" s="12"/>
      <c r="E10" s="24" t="s">
        <v>2</v>
      </c>
      <c r="F10" s="12"/>
      <c r="G10" s="71"/>
      <c r="H10" s="18"/>
      <c r="I10" s="18"/>
      <c r="K10" s="18"/>
    </row>
    <row r="11" spans="1:11" ht="33" customHeight="1">
      <c r="A11" s="72">
        <v>916</v>
      </c>
      <c r="B11" s="34" t="s">
        <v>14</v>
      </c>
      <c r="C11" s="24">
        <v>0.25</v>
      </c>
      <c r="D11" s="12">
        <f>C11*50</f>
        <v>12.5</v>
      </c>
      <c r="E11" s="20">
        <v>1</v>
      </c>
      <c r="F11" s="12">
        <f>E11*50</f>
        <v>50</v>
      </c>
      <c r="G11" s="71">
        <f>D11+F11</f>
        <v>62.5</v>
      </c>
      <c r="H11" s="18"/>
      <c r="I11" s="18"/>
      <c r="K11" s="18"/>
    </row>
    <row r="12" spans="1:11" ht="28.5" customHeight="1">
      <c r="A12" s="73">
        <v>924</v>
      </c>
      <c r="B12" s="74" t="s">
        <v>18</v>
      </c>
      <c r="C12" s="75" t="s">
        <v>2</v>
      </c>
      <c r="D12" s="76"/>
      <c r="E12" s="78" t="s">
        <v>2</v>
      </c>
      <c r="F12" s="76"/>
      <c r="G12" s="77"/>
      <c r="H12" s="18"/>
      <c r="I12" s="18"/>
      <c r="K12" s="18"/>
    </row>
  </sheetData>
  <sheetProtection/>
  <mergeCells count="8">
    <mergeCell ref="C5:G5"/>
    <mergeCell ref="C9:G9"/>
    <mergeCell ref="A1:G1"/>
    <mergeCell ref="A3:A4"/>
    <mergeCell ref="B3:B4"/>
    <mergeCell ref="C3:D3"/>
    <mergeCell ref="E3:F3"/>
    <mergeCell ref="G3:G4"/>
  </mergeCells>
  <printOptions/>
  <pageMargins left="0.7086614173228347" right="0.2755905511811024" top="0.5118110236220472" bottom="0.2755905511811024" header="0.31496062992125984" footer="0.31496062992125984"/>
  <pageSetup horizontalDpi="300" verticalDpi="3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"/>
  <sheetViews>
    <sheetView zoomScalePageLayoutView="0" workbookViewId="0" topLeftCell="A1">
      <selection activeCell="L10" sqref="L10"/>
    </sheetView>
  </sheetViews>
  <sheetFormatPr defaultColWidth="8.8515625" defaultRowHeight="15"/>
  <cols>
    <col min="1" max="1" width="8.140625" style="10" customWidth="1"/>
    <col min="2" max="2" width="45.00390625" style="10" customWidth="1"/>
    <col min="3" max="3" width="10.8515625" style="10" customWidth="1"/>
    <col min="4" max="4" width="9.7109375" style="10" customWidth="1"/>
    <col min="5" max="5" width="10.57421875" style="10" customWidth="1"/>
    <col min="6" max="6" width="9.7109375" style="10" customWidth="1"/>
    <col min="7" max="7" width="10.57421875" style="10" customWidth="1"/>
    <col min="8" max="8" width="9.7109375" style="10" customWidth="1"/>
    <col min="9" max="9" width="10.57421875" style="10" customWidth="1"/>
    <col min="10" max="10" width="9.7109375" style="10" customWidth="1"/>
    <col min="11" max="11" width="10.57421875" style="10" customWidth="1"/>
    <col min="12" max="12" width="9.7109375" style="10" customWidth="1"/>
    <col min="13" max="13" width="10.8515625" style="10" customWidth="1"/>
    <col min="14" max="16384" width="8.8515625" style="10" customWidth="1"/>
  </cols>
  <sheetData>
    <row r="1" spans="1:13" ht="27.75" customHeight="1">
      <c r="A1" s="98" t="s">
        <v>60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</row>
    <row r="3" spans="1:13" ht="132.75" customHeight="1">
      <c r="A3" s="96" t="s">
        <v>0</v>
      </c>
      <c r="B3" s="97" t="s">
        <v>1</v>
      </c>
      <c r="C3" s="85" t="s">
        <v>61</v>
      </c>
      <c r="D3" s="101"/>
      <c r="E3" s="85" t="s">
        <v>62</v>
      </c>
      <c r="F3" s="101"/>
      <c r="G3" s="85" t="s">
        <v>63</v>
      </c>
      <c r="H3" s="101"/>
      <c r="I3" s="85" t="s">
        <v>64</v>
      </c>
      <c r="J3" s="101"/>
      <c r="K3" s="85" t="s">
        <v>65</v>
      </c>
      <c r="L3" s="101"/>
      <c r="M3" s="90" t="s">
        <v>21</v>
      </c>
    </row>
    <row r="4" spans="1:13" ht="39.75" customHeight="1">
      <c r="A4" s="96"/>
      <c r="B4" s="97"/>
      <c r="C4" s="30" t="s">
        <v>20</v>
      </c>
      <c r="D4" s="31" t="s">
        <v>19</v>
      </c>
      <c r="E4" s="30" t="s">
        <v>20</v>
      </c>
      <c r="F4" s="31" t="s">
        <v>19</v>
      </c>
      <c r="G4" s="30" t="s">
        <v>20</v>
      </c>
      <c r="H4" s="31" t="s">
        <v>19</v>
      </c>
      <c r="I4" s="30" t="s">
        <v>20</v>
      </c>
      <c r="J4" s="31" t="s">
        <v>19</v>
      </c>
      <c r="K4" s="30" t="s">
        <v>20</v>
      </c>
      <c r="L4" s="31" t="s">
        <v>19</v>
      </c>
      <c r="M4" s="90"/>
    </row>
    <row r="5" spans="1:13" ht="28.5" customHeight="1">
      <c r="A5" s="28" t="s">
        <v>6</v>
      </c>
      <c r="B5" s="29" t="s">
        <v>11</v>
      </c>
      <c r="C5" s="88"/>
      <c r="D5" s="88"/>
      <c r="E5" s="88"/>
      <c r="F5" s="88"/>
      <c r="G5" s="88"/>
      <c r="H5" s="88"/>
      <c r="I5" s="88"/>
      <c r="J5" s="88"/>
      <c r="K5" s="88"/>
      <c r="L5" s="88"/>
      <c r="M5" s="89"/>
    </row>
    <row r="6" spans="1:15" ht="30.75" customHeight="1">
      <c r="A6" s="3">
        <v>914</v>
      </c>
      <c r="B6" s="34" t="s">
        <v>13</v>
      </c>
      <c r="C6" s="24">
        <v>0.5</v>
      </c>
      <c r="D6" s="13">
        <f>C6*20</f>
        <v>10</v>
      </c>
      <c r="E6" s="24">
        <v>0.5</v>
      </c>
      <c r="F6" s="13">
        <f>E6*20</f>
        <v>10</v>
      </c>
      <c r="G6" s="24">
        <v>0</v>
      </c>
      <c r="H6" s="13">
        <f>G6*20</f>
        <v>0</v>
      </c>
      <c r="I6" s="24">
        <v>0</v>
      </c>
      <c r="J6" s="13">
        <f>I6*20</f>
        <v>0</v>
      </c>
      <c r="K6" s="24">
        <v>0</v>
      </c>
      <c r="L6" s="13">
        <f>K6*20</f>
        <v>0</v>
      </c>
      <c r="M6" s="16">
        <f>D6+F6+H6+J6+L6</f>
        <v>20</v>
      </c>
      <c r="N6"/>
      <c r="O6" s="18"/>
    </row>
    <row r="7" spans="1:15" ht="30.75" customHeight="1">
      <c r="A7" s="5">
        <v>918</v>
      </c>
      <c r="B7" s="34" t="s">
        <v>15</v>
      </c>
      <c r="C7" s="20">
        <v>0.5</v>
      </c>
      <c r="D7" s="6">
        <f>C7*(20+(20/80*20))</f>
        <v>12.5</v>
      </c>
      <c r="E7" s="20" t="s">
        <v>2</v>
      </c>
      <c r="F7" s="13"/>
      <c r="G7" s="20">
        <v>1</v>
      </c>
      <c r="H7" s="6">
        <f>G7*(20+(20/80*20))</f>
        <v>25</v>
      </c>
      <c r="I7" s="20">
        <v>0</v>
      </c>
      <c r="J7" s="6">
        <f>I7*(20+(20/80*20))</f>
        <v>0</v>
      </c>
      <c r="K7" s="20">
        <v>1</v>
      </c>
      <c r="L7" s="6">
        <f>K7*(20+(20/80*20))</f>
        <v>25</v>
      </c>
      <c r="M7" s="16">
        <f>D7+F7+H7+J7+L7</f>
        <v>62.5</v>
      </c>
      <c r="N7"/>
      <c r="O7" s="18"/>
    </row>
    <row r="8" spans="1:15" ht="30.75" customHeight="1">
      <c r="A8" s="5">
        <v>919</v>
      </c>
      <c r="B8" s="34" t="s">
        <v>16</v>
      </c>
      <c r="C8" s="32">
        <v>0.5</v>
      </c>
      <c r="D8" s="6">
        <f>C8*(20+(20/80*20))</f>
        <v>12.5</v>
      </c>
      <c r="E8" s="20" t="s">
        <v>2</v>
      </c>
      <c r="F8" s="13"/>
      <c r="G8" s="32">
        <v>0</v>
      </c>
      <c r="H8" s="6">
        <f>G8*(20+(20/80*20))</f>
        <v>0</v>
      </c>
      <c r="I8" s="32">
        <v>0</v>
      </c>
      <c r="J8" s="6">
        <f>I8*(20+(20/80*20))</f>
        <v>0</v>
      </c>
      <c r="K8" s="32">
        <v>1</v>
      </c>
      <c r="L8" s="6">
        <f>K8*(20+(20/80*20))</f>
        <v>25</v>
      </c>
      <c r="M8" s="16">
        <f>D8+F8+H8+J8+L8</f>
        <v>37.5</v>
      </c>
      <c r="N8"/>
      <c r="O8" s="18"/>
    </row>
    <row r="9" spans="1:15" ht="30.75" customHeight="1">
      <c r="A9" s="28" t="s">
        <v>6</v>
      </c>
      <c r="B9" s="29" t="s">
        <v>12</v>
      </c>
      <c r="C9" s="99"/>
      <c r="D9" s="99"/>
      <c r="E9" s="99"/>
      <c r="F9" s="99"/>
      <c r="G9" s="99"/>
      <c r="H9" s="99"/>
      <c r="I9" s="99"/>
      <c r="J9" s="99"/>
      <c r="K9" s="99"/>
      <c r="L9" s="99"/>
      <c r="M9" s="100"/>
      <c r="N9"/>
      <c r="O9" s="18"/>
    </row>
    <row r="10" spans="1:15" ht="30.75" customHeight="1">
      <c r="A10" s="5">
        <v>913</v>
      </c>
      <c r="B10" s="34" t="s">
        <v>17</v>
      </c>
      <c r="C10" s="24" t="s">
        <v>2</v>
      </c>
      <c r="D10" s="6"/>
      <c r="E10" s="24" t="s">
        <v>2</v>
      </c>
      <c r="F10" s="13"/>
      <c r="G10" s="24" t="s">
        <v>2</v>
      </c>
      <c r="H10" s="13"/>
      <c r="I10" s="24" t="s">
        <v>2</v>
      </c>
      <c r="J10" s="6"/>
      <c r="K10" s="24" t="s">
        <v>2</v>
      </c>
      <c r="L10" s="13"/>
      <c r="M10" s="16">
        <f>D10+F10+H10+J10+L10</f>
        <v>0</v>
      </c>
      <c r="N10"/>
      <c r="O10" s="18"/>
    </row>
    <row r="11" spans="1:15" ht="30.75" customHeight="1">
      <c r="A11" s="5">
        <v>916</v>
      </c>
      <c r="B11" s="34" t="s">
        <v>14</v>
      </c>
      <c r="C11" s="20">
        <v>1</v>
      </c>
      <c r="D11" s="6">
        <f>C11*(20+(20/20*80))</f>
        <v>100</v>
      </c>
      <c r="E11" s="24" t="s">
        <v>2</v>
      </c>
      <c r="F11" s="6"/>
      <c r="G11" s="24" t="s">
        <v>2</v>
      </c>
      <c r="H11" s="6"/>
      <c r="I11" s="24" t="s">
        <v>2</v>
      </c>
      <c r="J11" s="6"/>
      <c r="K11" s="20" t="s">
        <v>2</v>
      </c>
      <c r="L11" s="11"/>
      <c r="M11" s="16">
        <f>D11+F11+H11+J11+L11</f>
        <v>100</v>
      </c>
      <c r="N11"/>
      <c r="O11" s="18"/>
    </row>
    <row r="12" spans="1:15" ht="30.75" customHeight="1">
      <c r="A12" s="5">
        <v>924</v>
      </c>
      <c r="B12" s="34" t="s">
        <v>18</v>
      </c>
      <c r="C12" s="24" t="s">
        <v>2</v>
      </c>
      <c r="D12" s="6"/>
      <c r="E12" s="20" t="s">
        <v>2</v>
      </c>
      <c r="F12" s="11"/>
      <c r="G12" s="24" t="s">
        <v>2</v>
      </c>
      <c r="H12" s="13"/>
      <c r="I12" s="24" t="s">
        <v>2</v>
      </c>
      <c r="J12" s="6"/>
      <c r="K12" s="20" t="s">
        <v>2</v>
      </c>
      <c r="L12" s="11"/>
      <c r="M12" s="16">
        <f>D12+F12+H12+J12+L12</f>
        <v>0</v>
      </c>
      <c r="N12"/>
      <c r="O12" s="18"/>
    </row>
    <row r="13" spans="13:15" ht="15">
      <c r="M13" s="17"/>
      <c r="O13" s="18"/>
    </row>
  </sheetData>
  <sheetProtection/>
  <mergeCells count="11">
    <mergeCell ref="C5:M5"/>
    <mergeCell ref="C9:M9"/>
    <mergeCell ref="A1:M1"/>
    <mergeCell ref="A3:A4"/>
    <mergeCell ref="B3:B4"/>
    <mergeCell ref="C3:D3"/>
    <mergeCell ref="E3:F3"/>
    <mergeCell ref="G3:H3"/>
    <mergeCell ref="I3:J3"/>
    <mergeCell ref="K3:L3"/>
    <mergeCell ref="M3:M4"/>
  </mergeCells>
  <printOptions/>
  <pageMargins left="0.7086614173228347" right="0.3937007874015748" top="0.3937007874015748" bottom="0.15748031496062992" header="0.15748031496062992" footer="0.15748031496062992"/>
  <pageSetup fitToHeight="0" fitToWidth="1" horizontalDpi="300" verticalDpi="300" orientation="portrait" paperSize="9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2"/>
  <sheetViews>
    <sheetView zoomScalePageLayoutView="0" workbookViewId="0" topLeftCell="A1">
      <selection activeCell="A3" sqref="A3:K12"/>
    </sheetView>
  </sheetViews>
  <sheetFormatPr defaultColWidth="8.8515625" defaultRowHeight="15"/>
  <cols>
    <col min="1" max="1" width="9.7109375" style="10" customWidth="1"/>
    <col min="2" max="2" width="45.28125" style="10" customWidth="1"/>
    <col min="3" max="3" width="10.7109375" style="10" customWidth="1"/>
    <col min="4" max="4" width="11.421875" style="10" customWidth="1"/>
    <col min="5" max="5" width="11.57421875" style="10" customWidth="1"/>
    <col min="6" max="6" width="11.00390625" style="10" customWidth="1"/>
    <col min="7" max="7" width="12.421875" style="10" customWidth="1"/>
    <col min="8" max="8" width="11.140625" style="10" customWidth="1"/>
    <col min="9" max="9" width="11.28125" style="10" customWidth="1"/>
    <col min="10" max="10" width="11.140625" style="10" customWidth="1"/>
    <col min="11" max="11" width="10.421875" style="10" customWidth="1"/>
    <col min="12" max="16384" width="8.8515625" style="10" customWidth="1"/>
  </cols>
  <sheetData>
    <row r="1" spans="1:11" ht="30" customHeight="1">
      <c r="A1" s="102" t="s">
        <v>24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</row>
    <row r="3" spans="1:11" ht="98.25" customHeight="1">
      <c r="A3" s="96" t="s">
        <v>0</v>
      </c>
      <c r="B3" s="97" t="s">
        <v>1</v>
      </c>
      <c r="C3" s="111" t="s">
        <v>66</v>
      </c>
      <c r="D3" s="112"/>
      <c r="E3" s="111" t="s">
        <v>25</v>
      </c>
      <c r="F3" s="112"/>
      <c r="G3" s="111" t="s">
        <v>26</v>
      </c>
      <c r="H3" s="112"/>
      <c r="I3" s="111" t="s">
        <v>27</v>
      </c>
      <c r="J3" s="112"/>
      <c r="K3" s="104" t="s">
        <v>21</v>
      </c>
    </row>
    <row r="4" spans="1:11" ht="47.25" customHeight="1">
      <c r="A4" s="96"/>
      <c r="B4" s="97"/>
      <c r="C4" s="30" t="s">
        <v>20</v>
      </c>
      <c r="D4" s="31" t="s">
        <v>19</v>
      </c>
      <c r="E4" s="30" t="s">
        <v>20</v>
      </c>
      <c r="F4" s="31" t="s">
        <v>19</v>
      </c>
      <c r="G4" s="30" t="s">
        <v>20</v>
      </c>
      <c r="H4" s="31" t="s">
        <v>19</v>
      </c>
      <c r="I4" s="30" t="s">
        <v>20</v>
      </c>
      <c r="J4" s="31" t="s">
        <v>19</v>
      </c>
      <c r="K4" s="105"/>
    </row>
    <row r="5" spans="1:11" ht="30" customHeight="1">
      <c r="A5" s="28" t="s">
        <v>6</v>
      </c>
      <c r="B5" s="29" t="s">
        <v>11</v>
      </c>
      <c r="C5" s="87"/>
      <c r="D5" s="88"/>
      <c r="E5" s="88"/>
      <c r="F5" s="88"/>
      <c r="G5" s="88"/>
      <c r="H5" s="88"/>
      <c r="I5" s="88"/>
      <c r="J5" s="88"/>
      <c r="K5" s="89"/>
    </row>
    <row r="6" spans="1:13" ht="32.25" customHeight="1">
      <c r="A6" s="70">
        <v>914</v>
      </c>
      <c r="B6" s="34" t="s">
        <v>13</v>
      </c>
      <c r="C6" s="25">
        <v>0.15</v>
      </c>
      <c r="D6" s="6">
        <f>C6*30</f>
        <v>4.5</v>
      </c>
      <c r="E6" s="25">
        <v>0</v>
      </c>
      <c r="F6" s="15">
        <f>E6*30</f>
        <v>0</v>
      </c>
      <c r="G6" s="25">
        <v>0.13</v>
      </c>
      <c r="H6" s="15">
        <f>G6*20</f>
        <v>2.6</v>
      </c>
      <c r="I6" s="22">
        <v>0</v>
      </c>
      <c r="J6" s="6">
        <f>I6*20</f>
        <v>0</v>
      </c>
      <c r="K6" s="71">
        <f>D6+F6+H6+J6</f>
        <v>7.1</v>
      </c>
      <c r="L6" s="18"/>
      <c r="M6" s="18"/>
    </row>
    <row r="7" spans="1:13" ht="32.25" customHeight="1">
      <c r="A7" s="72">
        <v>918</v>
      </c>
      <c r="B7" s="35" t="s">
        <v>15</v>
      </c>
      <c r="C7" s="22">
        <v>1</v>
      </c>
      <c r="D7" s="6">
        <v>30</v>
      </c>
      <c r="E7" s="25">
        <v>1</v>
      </c>
      <c r="F7" s="15">
        <f>E7*30</f>
        <v>30</v>
      </c>
      <c r="G7" s="15">
        <v>1</v>
      </c>
      <c r="H7" s="15">
        <f>G7*20</f>
        <v>20</v>
      </c>
      <c r="I7" s="22">
        <v>1</v>
      </c>
      <c r="J7" s="6">
        <f>I7*20</f>
        <v>20</v>
      </c>
      <c r="K7" s="71">
        <f>D7+F7+H7+J7</f>
        <v>100</v>
      </c>
      <c r="L7" s="18"/>
      <c r="M7" s="18"/>
    </row>
    <row r="8" spans="1:13" ht="32.25" customHeight="1">
      <c r="A8" s="72">
        <v>919</v>
      </c>
      <c r="B8" s="35" t="s">
        <v>16</v>
      </c>
      <c r="C8" s="25">
        <v>1</v>
      </c>
      <c r="D8" s="37">
        <v>30</v>
      </c>
      <c r="E8" s="25">
        <v>1</v>
      </c>
      <c r="F8" s="15">
        <f>E8*30</f>
        <v>30</v>
      </c>
      <c r="G8" s="38">
        <v>1</v>
      </c>
      <c r="H8" s="15">
        <f>G8*20</f>
        <v>20</v>
      </c>
      <c r="I8" s="36">
        <v>1</v>
      </c>
      <c r="J8" s="6">
        <f>I8*20</f>
        <v>20</v>
      </c>
      <c r="K8" s="71">
        <f>D8+F8+H8+J8</f>
        <v>100</v>
      </c>
      <c r="L8" s="18"/>
      <c r="M8" s="18"/>
    </row>
    <row r="9" spans="1:13" ht="28.5" customHeight="1">
      <c r="A9" s="28" t="s">
        <v>6</v>
      </c>
      <c r="B9" s="29" t="s">
        <v>12</v>
      </c>
      <c r="C9" s="108"/>
      <c r="D9" s="109"/>
      <c r="E9" s="109"/>
      <c r="F9" s="109"/>
      <c r="G9" s="109"/>
      <c r="H9" s="109"/>
      <c r="I9" s="109"/>
      <c r="J9" s="109"/>
      <c r="K9" s="110"/>
      <c r="L9" s="18"/>
      <c r="M9" s="18"/>
    </row>
    <row r="10" spans="1:13" ht="30.75" customHeight="1">
      <c r="A10" s="72">
        <v>913</v>
      </c>
      <c r="B10" s="34" t="s">
        <v>17</v>
      </c>
      <c r="C10" s="21">
        <v>0</v>
      </c>
      <c r="D10" s="4">
        <f>C10*(30+(30/60*40))</f>
        <v>0</v>
      </c>
      <c r="E10" s="39">
        <v>0</v>
      </c>
      <c r="F10" s="4">
        <f>E10*(30+(30/60*40))</f>
        <v>0</v>
      </c>
      <c r="G10" s="25" t="s">
        <v>2</v>
      </c>
      <c r="H10" s="40"/>
      <c r="I10" s="25" t="s">
        <v>2</v>
      </c>
      <c r="J10" s="4"/>
      <c r="K10" s="71">
        <f>D10+F10+H10+J10</f>
        <v>0</v>
      </c>
      <c r="L10" s="18"/>
      <c r="M10" s="18"/>
    </row>
    <row r="11" spans="1:13" ht="32.25" customHeight="1">
      <c r="A11" s="72">
        <v>916</v>
      </c>
      <c r="B11" s="35" t="s">
        <v>14</v>
      </c>
      <c r="C11" s="22">
        <v>1</v>
      </c>
      <c r="D11" s="4">
        <f>C11*(30+(30/60*40))</f>
        <v>50</v>
      </c>
      <c r="E11" s="25">
        <v>1</v>
      </c>
      <c r="F11" s="4">
        <f>E11*(30+(30/60*40))</f>
        <v>50</v>
      </c>
      <c r="G11" s="15" t="s">
        <v>2</v>
      </c>
      <c r="H11" s="15"/>
      <c r="I11" s="25" t="s">
        <v>2</v>
      </c>
      <c r="J11" s="6"/>
      <c r="K11" s="71">
        <f>D11+F11+H11+J11</f>
        <v>100</v>
      </c>
      <c r="L11" s="18"/>
      <c r="M11" s="18"/>
    </row>
    <row r="12" spans="1:13" ht="30.75" customHeight="1">
      <c r="A12" s="73">
        <v>924</v>
      </c>
      <c r="B12" s="74" t="s">
        <v>18</v>
      </c>
      <c r="C12" s="79">
        <v>1</v>
      </c>
      <c r="D12" s="80">
        <f>C12*(30+(30/60*40))</f>
        <v>50</v>
      </c>
      <c r="E12" s="79">
        <v>1</v>
      </c>
      <c r="F12" s="80">
        <f>E12*(30+(30/60*40))</f>
        <v>50</v>
      </c>
      <c r="G12" s="79" t="s">
        <v>2</v>
      </c>
      <c r="H12" s="81"/>
      <c r="I12" s="79" t="s">
        <v>2</v>
      </c>
      <c r="J12" s="82"/>
      <c r="K12" s="77">
        <f>D12+F12+H12+J12</f>
        <v>100</v>
      </c>
      <c r="L12" s="18"/>
      <c r="M12" s="18"/>
    </row>
  </sheetData>
  <sheetProtection/>
  <mergeCells count="10">
    <mergeCell ref="A1:K1"/>
    <mergeCell ref="K3:K4"/>
    <mergeCell ref="C5:K5"/>
    <mergeCell ref="C9:K9"/>
    <mergeCell ref="G3:H3"/>
    <mergeCell ref="A3:A4"/>
    <mergeCell ref="B3:B4"/>
    <mergeCell ref="C3:D3"/>
    <mergeCell ref="E3:F3"/>
    <mergeCell ref="I3:J3"/>
  </mergeCells>
  <printOptions/>
  <pageMargins left="0.7086614173228347" right="0.31496062992125984" top="0.7480314960629921" bottom="0.7480314960629921" header="0.31496062992125984" footer="0.31496062992125984"/>
  <pageSetup fitToHeight="0" horizontalDpi="300" verticalDpi="3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2"/>
  <sheetViews>
    <sheetView zoomScalePageLayoutView="0" workbookViewId="0" topLeftCell="A1">
      <selection activeCell="A3" sqref="A3:K12"/>
    </sheetView>
  </sheetViews>
  <sheetFormatPr defaultColWidth="8.8515625" defaultRowHeight="15"/>
  <cols>
    <col min="1" max="1" width="9.7109375" style="10" customWidth="1"/>
    <col min="2" max="2" width="45.28125" style="10" customWidth="1"/>
    <col min="3" max="3" width="10.7109375" style="10" customWidth="1"/>
    <col min="4" max="4" width="11.421875" style="10" customWidth="1"/>
    <col min="5" max="5" width="11.57421875" style="10" customWidth="1"/>
    <col min="6" max="6" width="11.00390625" style="10" customWidth="1"/>
    <col min="7" max="7" width="12.421875" style="10" customWidth="1"/>
    <col min="8" max="8" width="11.140625" style="10" customWidth="1"/>
    <col min="9" max="9" width="11.28125" style="10" customWidth="1"/>
    <col min="10" max="10" width="11.140625" style="10" customWidth="1"/>
    <col min="11" max="11" width="10.421875" style="10" customWidth="1"/>
    <col min="12" max="16384" width="8.8515625" style="10" customWidth="1"/>
  </cols>
  <sheetData>
    <row r="1" spans="1:11" ht="30" customHeight="1">
      <c r="A1" s="102" t="s">
        <v>67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</row>
    <row r="3" spans="1:11" ht="188.25" customHeight="1">
      <c r="A3" s="96" t="s">
        <v>0</v>
      </c>
      <c r="B3" s="97" t="s">
        <v>1</v>
      </c>
      <c r="C3" s="113" t="s">
        <v>68</v>
      </c>
      <c r="D3" s="114"/>
      <c r="E3" s="113" t="s">
        <v>69</v>
      </c>
      <c r="F3" s="114"/>
      <c r="G3" s="113" t="s">
        <v>70</v>
      </c>
      <c r="H3" s="114"/>
      <c r="I3" s="111" t="s">
        <v>71</v>
      </c>
      <c r="J3" s="112"/>
      <c r="K3" s="104" t="s">
        <v>21</v>
      </c>
    </row>
    <row r="4" spans="1:11" ht="47.25" customHeight="1">
      <c r="A4" s="96"/>
      <c r="B4" s="97"/>
      <c r="C4" s="30" t="s">
        <v>20</v>
      </c>
      <c r="D4" s="31" t="s">
        <v>19</v>
      </c>
      <c r="E4" s="30" t="s">
        <v>20</v>
      </c>
      <c r="F4" s="31" t="s">
        <v>19</v>
      </c>
      <c r="G4" s="30" t="s">
        <v>20</v>
      </c>
      <c r="H4" s="31" t="s">
        <v>19</v>
      </c>
      <c r="I4" s="30" t="s">
        <v>20</v>
      </c>
      <c r="J4" s="31" t="s">
        <v>19</v>
      </c>
      <c r="K4" s="105"/>
    </row>
    <row r="5" spans="1:11" ht="30" customHeight="1">
      <c r="A5" s="28" t="s">
        <v>6</v>
      </c>
      <c r="B5" s="29" t="s">
        <v>11</v>
      </c>
      <c r="C5" s="87"/>
      <c r="D5" s="88"/>
      <c r="E5" s="88"/>
      <c r="F5" s="88"/>
      <c r="G5" s="88"/>
      <c r="H5" s="88"/>
      <c r="I5" s="88"/>
      <c r="J5" s="88"/>
      <c r="K5" s="89"/>
    </row>
    <row r="6" spans="1:13" ht="32.25" customHeight="1">
      <c r="A6" s="70">
        <v>914</v>
      </c>
      <c r="B6" s="34" t="s">
        <v>13</v>
      </c>
      <c r="C6" s="25">
        <v>1</v>
      </c>
      <c r="D6" s="6">
        <f>C6*25</f>
        <v>25</v>
      </c>
      <c r="E6" s="25">
        <v>0</v>
      </c>
      <c r="F6" s="15">
        <f>E6*25</f>
        <v>0</v>
      </c>
      <c r="G6" s="25">
        <v>0</v>
      </c>
      <c r="H6" s="15">
        <f>G6*25</f>
        <v>0</v>
      </c>
      <c r="I6" s="22">
        <v>0.5</v>
      </c>
      <c r="J6" s="6">
        <f>I6*25</f>
        <v>12.5</v>
      </c>
      <c r="K6" s="71">
        <f>D6+F6+H6+J6</f>
        <v>37.5</v>
      </c>
      <c r="L6" s="18"/>
      <c r="M6" s="18"/>
    </row>
    <row r="7" spans="1:13" ht="32.25" customHeight="1">
      <c r="A7" s="72">
        <v>918</v>
      </c>
      <c r="B7" s="35" t="s">
        <v>15</v>
      </c>
      <c r="C7" s="22">
        <v>1</v>
      </c>
      <c r="D7" s="6">
        <f>C7*25</f>
        <v>25</v>
      </c>
      <c r="E7" s="25">
        <v>0.5</v>
      </c>
      <c r="F7" s="15">
        <f>E7*25</f>
        <v>12.5</v>
      </c>
      <c r="G7" s="15">
        <v>0.5</v>
      </c>
      <c r="H7" s="15">
        <f>G7*25</f>
        <v>12.5</v>
      </c>
      <c r="I7" s="22">
        <v>1</v>
      </c>
      <c r="J7" s="6">
        <f>I7*25</f>
        <v>25</v>
      </c>
      <c r="K7" s="71">
        <f>D7+F7+H7+J7</f>
        <v>75</v>
      </c>
      <c r="L7" s="18"/>
      <c r="M7" s="18"/>
    </row>
    <row r="8" spans="1:13" ht="32.25" customHeight="1">
      <c r="A8" s="72">
        <v>919</v>
      </c>
      <c r="B8" s="35" t="s">
        <v>16</v>
      </c>
      <c r="C8" s="25">
        <v>0.5</v>
      </c>
      <c r="D8" s="6">
        <f>C8*25</f>
        <v>12.5</v>
      </c>
      <c r="E8" s="25">
        <v>1</v>
      </c>
      <c r="F8" s="15">
        <f>E8*25</f>
        <v>25</v>
      </c>
      <c r="G8" s="38">
        <v>0.5</v>
      </c>
      <c r="H8" s="15">
        <f>G8*25</f>
        <v>12.5</v>
      </c>
      <c r="I8" s="36">
        <v>0.5</v>
      </c>
      <c r="J8" s="6">
        <f>I8*25</f>
        <v>12.5</v>
      </c>
      <c r="K8" s="71">
        <f>D8+F8+H8+J8</f>
        <v>62.5</v>
      </c>
      <c r="L8" s="18"/>
      <c r="M8" s="18"/>
    </row>
    <row r="9" spans="1:13" ht="28.5" customHeight="1">
      <c r="A9" s="28" t="s">
        <v>6</v>
      </c>
      <c r="B9" s="29" t="s">
        <v>12</v>
      </c>
      <c r="C9" s="108"/>
      <c r="D9" s="109"/>
      <c r="E9" s="109"/>
      <c r="F9" s="109"/>
      <c r="G9" s="109"/>
      <c r="H9" s="109"/>
      <c r="I9" s="109"/>
      <c r="J9" s="109"/>
      <c r="K9" s="110"/>
      <c r="L9" s="18"/>
      <c r="M9" s="18"/>
    </row>
    <row r="10" spans="1:13" ht="30.75" customHeight="1">
      <c r="A10" s="72">
        <v>913</v>
      </c>
      <c r="B10" s="34" t="s">
        <v>17</v>
      </c>
      <c r="C10" s="21" t="s">
        <v>2</v>
      </c>
      <c r="D10" s="4"/>
      <c r="E10" s="25" t="s">
        <v>2</v>
      </c>
      <c r="F10" s="4"/>
      <c r="G10" s="25" t="s">
        <v>2</v>
      </c>
      <c r="H10" s="40"/>
      <c r="I10" s="25" t="s">
        <v>2</v>
      </c>
      <c r="J10" s="4"/>
      <c r="K10" s="71"/>
      <c r="L10" s="18"/>
      <c r="M10" s="18"/>
    </row>
    <row r="11" spans="1:13" ht="32.25" customHeight="1">
      <c r="A11" s="72">
        <v>916</v>
      </c>
      <c r="B11" s="35" t="s">
        <v>14</v>
      </c>
      <c r="C11" s="22" t="s">
        <v>2</v>
      </c>
      <c r="D11" s="4"/>
      <c r="E11" s="15" t="s">
        <v>2</v>
      </c>
      <c r="F11" s="4"/>
      <c r="G11" s="15" t="s">
        <v>2</v>
      </c>
      <c r="H11" s="15"/>
      <c r="I11" s="25" t="s">
        <v>2</v>
      </c>
      <c r="J11" s="6"/>
      <c r="K11" s="71"/>
      <c r="L11" s="18"/>
      <c r="M11" s="18"/>
    </row>
    <row r="12" spans="1:13" ht="30.75" customHeight="1">
      <c r="A12" s="73">
        <v>924</v>
      </c>
      <c r="B12" s="74" t="s">
        <v>18</v>
      </c>
      <c r="C12" s="83" t="s">
        <v>2</v>
      </c>
      <c r="D12" s="80"/>
      <c r="E12" s="79" t="s">
        <v>2</v>
      </c>
      <c r="F12" s="80"/>
      <c r="G12" s="79" t="s">
        <v>2</v>
      </c>
      <c r="H12" s="81"/>
      <c r="I12" s="79" t="s">
        <v>2</v>
      </c>
      <c r="J12" s="82"/>
      <c r="K12" s="77"/>
      <c r="L12" s="18"/>
      <c r="M12" s="18"/>
    </row>
  </sheetData>
  <sheetProtection/>
  <mergeCells count="10">
    <mergeCell ref="C5:K5"/>
    <mergeCell ref="C9:K9"/>
    <mergeCell ref="A1:K1"/>
    <mergeCell ref="A3:A4"/>
    <mergeCell ref="B3:B4"/>
    <mergeCell ref="C3:D3"/>
    <mergeCell ref="E3:F3"/>
    <mergeCell ref="G3:H3"/>
    <mergeCell ref="I3:J3"/>
    <mergeCell ref="K3:K4"/>
  </mergeCells>
  <printOptions/>
  <pageMargins left="0.7086614173228347" right="0.31496062992125984" top="0.7480314960629921" bottom="0.7480314960629921" header="0.31496062992125984" footer="0.31496062992125984"/>
  <pageSetup fitToHeight="0"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2021-04-19T10:06:30Z</dcterms:modified>
  <cp:category/>
  <cp:version/>
  <cp:contentType/>
  <cp:contentStatus/>
</cp:coreProperties>
</file>