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60" windowHeight="12780" activeTab="1"/>
  </bookViews>
  <sheets>
    <sheet name="Диаграмма" sheetId="1" r:id="rId1"/>
    <sheet name="Оценка" sheetId="2" r:id="rId2"/>
    <sheet name="СФС" sheetId="3" r:id="rId3"/>
    <sheet name="Лист1" sheetId="4" state="hidden" r:id="rId4"/>
    <sheet name="Лист2" sheetId="5" state="hidden" r:id="rId5"/>
  </sheets>
  <definedNames>
    <definedName name="Z_205707DF_AA56_4AAA_95F8_F900C4E4831F_.wvu.PrintArea" localSheetId="2" hidden="1">'СФС'!$A$1:$E$23</definedName>
    <definedName name="_xlnm.Print_Area" localSheetId="2">'СФС'!$A$1:$E$23</definedName>
  </definedNames>
  <calcPr fullCalcOnLoad="1"/>
</workbook>
</file>

<file path=xl/sharedStrings.xml><?xml version="1.0" encoding="utf-8"?>
<sst xmlns="http://schemas.openxmlformats.org/spreadsheetml/2006/main" count="264" uniqueCount="142">
  <si>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</si>
  <si>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</si>
  <si>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</si>
  <si>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</si>
  <si>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</si>
  <si>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</si>
  <si>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</si>
  <si>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</si>
  <si>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</si>
  <si>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</si>
  <si>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</si>
  <si>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</si>
  <si>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</si>
  <si>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</si>
  <si>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</si>
  <si>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</si>
  <si>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</si>
  <si>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</si>
  <si>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</si>
  <si>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</si>
  <si>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</si>
  <si>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</si>
  <si>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</si>
  <si>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</si>
  <si>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</si>
  <si>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</si>
  <si>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</si>
  <si>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</si>
  <si>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</si>
  <si>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</si>
  <si>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</si>
  <si>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</si>
  <si>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</si>
  <si>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</si>
  <si>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</si>
  <si>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</si>
  <si>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</si>
  <si>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</si>
  <si>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</si>
  <si>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</si>
  <si>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</si>
  <si>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</si>
  <si>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</si>
  <si>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</si>
  <si>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</si>
  <si>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</si>
  <si>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</si>
  <si>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</si>
  <si>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</si>
  <si>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</si>
  <si>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</si>
  <si>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</si>
  <si>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</si>
  <si>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</si>
  <si>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</si>
  <si>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</si>
  <si>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</si>
  <si>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</si>
  <si>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</si>
  <si>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</si>
  <si>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</si>
  <si>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</si>
  <si>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</si>
  <si>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</si>
  <si>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</si>
  <si>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</si>
  <si>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</si>
  <si>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</si>
  <si>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</si>
  <si>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</si>
  <si>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</si>
  <si>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</si>
  <si>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</si>
  <si>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</si>
  <si>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</si>
  <si>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</si>
  <si>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</si>
  <si>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</si>
  <si>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</si>
  <si>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</si>
  <si>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</si>
  <si>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</si>
  <si>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</si>
  <si>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</si>
  <si>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</si>
  <si>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</si>
  <si>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</si>
  <si>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</si>
  <si>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</si>
  <si>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</si>
  <si>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</si>
  <si>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</si>
  <si>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</si>
  <si>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</si>
  <si>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</si>
  <si>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</si>
  <si>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</si>
  <si>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</si>
  <si>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</si>
  <si>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</si>
  <si>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</si>
  <si>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</si>
  <si>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</si>
  <si>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</si>
  <si>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</si>
  <si>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 xml:space="preserve"> Управление культуры, спорта и молодежной политики администрации ЗАТО Александровск </t>
  </si>
  <si>
    <t>6.4</t>
  </si>
  <si>
    <t>Расчет максимального значения</t>
  </si>
  <si>
    <t>Наименование</t>
  </si>
  <si>
    <t>Управление финансов администрации ЗАТО Александровск</t>
  </si>
  <si>
    <t xml:space="preserve"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</t>
  </si>
  <si>
    <t xml:space="preserve">Управление финансов </t>
  </si>
  <si>
    <t xml:space="preserve">Управление образования </t>
  </si>
  <si>
    <t xml:space="preserve">Управление образования 
администрации ЗАТО Александровск </t>
  </si>
  <si>
    <t xml:space="preserve">         Администрация 
ЗАТО Александровск </t>
  </si>
  <si>
    <t xml:space="preserve">                Управление культуры, 
спорта и молодежной политики </t>
  </si>
  <si>
    <t xml:space="preserve">                                    Управление 
муниципальной собственностью </t>
  </si>
  <si>
    <t>Значения показателей ГАБС - Управление финансов администарции ЗАТО Александровск по состоянию на 31.10.2019</t>
  </si>
  <si>
    <t>Значения показателей ГАБС - Управление культуры, спорта и молодежной политики администрации ЗАТО Александровск по состоянию на 31.10.2019</t>
  </si>
  <si>
    <t>Значения показателей ГАБС - Управление образования администрации ЗАТО Александровск по состоянию на 31.10.2019</t>
  </si>
  <si>
    <t>Значения показателей ГАБС - Администрация ЗАТО Александровск по состоянию на 31.10.2019</t>
  </si>
  <si>
    <t xml:space="preserve">Субсидия на поддержку отрасли культуры 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</si>
  <si>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</si>
  <si>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за счет средств местного бюджета к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</si>
  <si>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Софинансирование за счет средств местного бюджета к субсидии на подготовку основания  и установку комплекта спортивно технологического оборудования для создания малых спортивных площадок (спортивных площадок  ГТО) </t>
  </si>
  <si>
    <t>Софинансирование за счет средств местного бюджета к субсидии на организацию отдыха детей  Мурманской области в  муниципальных образовательных организациях</t>
  </si>
  <si>
    <t>Софинансирование за счет средств местного бюджета на осуществление расходов, связанных с предоставлением субсидии на реализацию мероприятий муниципальных программ развития малого и среднего предпринимательства</t>
  </si>
  <si>
    <t>Софинансирование за счет средств местного бюджета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</si>
  <si>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Софинансирование за счет средств местного бюджета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</si>
  <si>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Софинансирование за счет средств местного бюджета к субсидии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</si>
  <si>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Софинансирование за счет средств местного бюджета к субсидии бюджетам муниципальных образований на реализацию проектов по поддержке местных инициатив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</si>
  <si>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</si>
  <si>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Софинансирование за счет средств местного бюджета к субсидии на реализацию мероприятий, направленных на ликвидацию накопленного экологического ущерба</t>
  </si>
  <si>
    <t xml:space="preserve">Софинансирование за счет средств местного бюджета к субсидии на софинансирование капитальных вложений в объекты муниципальной собственности 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</si>
  <si>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</si>
  <si>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</si>
  <si>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Администрация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</si>
  <si>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</si>
  <si>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</si>
  <si>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  по итогам 9 меясцев 2019 года</t>
  </si>
  <si>
    <t>по итогам 9 месяцев 2019 года</t>
  </si>
  <si>
    <t>МАКСИМАЛЬНО ВОЗМОЖНОЕ КОЛИЧЕСТВО БАЛЛОВ по итогам 9 месяцев 2019 года: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</si>
</sst>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0.0%"/>
  </numFmts>
  <fonts count="89">
    <font>
      <sz val="10"/>
      <name val="Arial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2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6"/>
      <name val="Arial"/>
      <family val="2"/>
    </font>
    <font>
      <b/>
      <sz val="11"/>
      <color indexed="1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Arial"/>
      <family val="2"/>
    </font>
    <font>
      <b/>
      <sz val="10"/>
      <color indexed="60"/>
      <name val="Arial"/>
      <family val="2"/>
    </font>
    <font>
      <b/>
      <sz val="14"/>
      <color indexed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0.5"/>
      <color indexed="56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sz val="10.2"/>
      <color indexed="8"/>
      <name val="Times New Roman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4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sz val="12"/>
      <color theme="1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0"/>
      <color theme="3" tint="-0.4999699890613556"/>
      <name val="Arial"/>
      <family val="2"/>
    </font>
    <font>
      <b/>
      <sz val="11"/>
      <color theme="3" tint="-0.24997000396251678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3" tint="-0.4999699890613556"/>
      <name val="Arial"/>
      <family val="2"/>
    </font>
    <font>
      <b/>
      <sz val="11"/>
      <color theme="3" tint="-0.4999699890613556"/>
      <name val="Times New Roman"/>
      <family val="1"/>
    </font>
    <font>
      <b/>
      <sz val="10"/>
      <color theme="1"/>
      <name val="Times New Roman"/>
      <family val="1"/>
    </font>
    <font>
      <b/>
      <sz val="10"/>
      <color theme="3" tint="-0.4999699890613556"/>
      <name val="Times New Roman"/>
      <family val="1"/>
    </font>
    <font>
      <b/>
      <sz val="10.5"/>
      <color theme="3" tint="-0.4999699890613556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0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>
      <alignment vertical="top" wrapText="1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8" borderId="8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70" fillId="0" borderId="0" xfId="0" applyNumberFormat="1" applyFont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194" fontId="74" fillId="33" borderId="12" xfId="0" applyNumberFormat="1" applyFont="1" applyFill="1" applyBorder="1" applyAlignment="1">
      <alignment horizontal="center" vertical="center" wrapText="1"/>
    </xf>
    <xf numFmtId="192" fontId="74" fillId="33" borderId="12" xfId="0" applyNumberFormat="1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4" fontId="74" fillId="34" borderId="12" xfId="0" applyNumberFormat="1" applyFont="1" applyFill="1" applyBorder="1" applyAlignment="1">
      <alignment horizontal="center" vertical="center" wrapText="1"/>
    </xf>
    <xf numFmtId="4" fontId="74" fillId="34" borderId="11" xfId="0" applyNumberFormat="1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4" fontId="74" fillId="34" borderId="14" xfId="0" applyNumberFormat="1" applyFont="1" applyFill="1" applyBorder="1" applyAlignment="1">
      <alignment horizontal="center" vertical="center" wrapText="1"/>
    </xf>
    <xf numFmtId="4" fontId="74" fillId="34" borderId="15" xfId="0" applyNumberFormat="1" applyFont="1" applyFill="1" applyBorder="1" applyAlignment="1">
      <alignment horizontal="center" vertical="center" wrapText="1"/>
    </xf>
    <xf numFmtId="3" fontId="74" fillId="34" borderId="11" xfId="0" applyNumberFormat="1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center" wrapText="1"/>
    </xf>
    <xf numFmtId="4" fontId="74" fillId="34" borderId="16" xfId="0" applyNumberFormat="1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49" fontId="75" fillId="0" borderId="0" xfId="0" applyNumberFormat="1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92" fontId="75" fillId="0" borderId="0" xfId="0" applyNumberFormat="1" applyFont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3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" fontId="74" fillId="36" borderId="11" xfId="0" applyNumberFormat="1" applyFont="1" applyFill="1" applyBorder="1" applyAlignment="1">
      <alignment horizontal="center" vertical="center" wrapText="1"/>
    </xf>
    <xf numFmtId="192" fontId="74" fillId="34" borderId="11" xfId="0" applyNumberFormat="1" applyFont="1" applyFill="1" applyBorder="1" applyAlignment="1">
      <alignment horizontal="center" vertical="center" wrapText="1"/>
    </xf>
    <xf numFmtId="192" fontId="76" fillId="34" borderId="11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right" vertical="center" wrapText="1"/>
    </xf>
    <xf numFmtId="0" fontId="70" fillId="34" borderId="12" xfId="0" applyFont="1" applyFill="1" applyBorder="1" applyAlignment="1">
      <alignment horizontal="left" vertical="center" wrapText="1"/>
    </xf>
    <xf numFmtId="0" fontId="70" fillId="34" borderId="11" xfId="0" applyFont="1" applyFill="1" applyBorder="1" applyAlignment="1">
      <alignment horizontal="left" vertical="center" wrapText="1"/>
    </xf>
    <xf numFmtId="0" fontId="70" fillId="36" borderId="11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79" fillId="37" borderId="17" xfId="0" applyFont="1" applyFill="1" applyBorder="1" applyAlignment="1">
      <alignment horizontal="center" vertical="center" wrapText="1"/>
    </xf>
    <xf numFmtId="0" fontId="79" fillId="37" borderId="12" xfId="0" applyFont="1" applyFill="1" applyBorder="1" applyAlignment="1">
      <alignment horizontal="center" vertical="center" wrapText="1"/>
    </xf>
    <xf numFmtId="0" fontId="80" fillId="37" borderId="12" xfId="0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0" fontId="80" fillId="37" borderId="11" xfId="0" applyFont="1" applyFill="1" applyBorder="1" applyAlignment="1">
      <alignment horizontal="center" vertical="center" wrapText="1"/>
    </xf>
    <xf numFmtId="0" fontId="82" fillId="37" borderId="14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94" fontId="79" fillId="33" borderId="12" xfId="0" applyNumberFormat="1" applyFont="1" applyFill="1" applyBorder="1" applyAlignment="1">
      <alignment horizontal="center" vertical="center" wrapText="1"/>
    </xf>
    <xf numFmtId="192" fontId="79" fillId="33" borderId="12" xfId="0" applyNumberFormat="1" applyFont="1" applyFill="1" applyBorder="1" applyAlignment="1">
      <alignment horizontal="center" vertical="center" wrapText="1"/>
    </xf>
    <xf numFmtId="4" fontId="79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79" fillId="37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8" xfId="0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37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vertical="center" wrapText="1"/>
    </xf>
    <xf numFmtId="4" fontId="6" fillId="37" borderId="12" xfId="0" applyNumberFormat="1" applyFont="1" applyFill="1" applyBorder="1" applyAlignment="1">
      <alignment horizontal="center" vertical="center"/>
    </xf>
    <xf numFmtId="0" fontId="1" fillId="37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98" fontId="8" fillId="0" borderId="0" xfId="0" applyNumberFormat="1" applyFont="1" applyAlignment="1">
      <alignment horizontal="center" vertical="center" wrapText="1"/>
    </xf>
    <xf numFmtId="0" fontId="79" fillId="37" borderId="12" xfId="0" applyFont="1" applyFill="1" applyBorder="1" applyAlignment="1">
      <alignment horizontal="center" vertical="center" wrapText="1"/>
    </xf>
    <xf numFmtId="0" fontId="79" fillId="37" borderId="14" xfId="0" applyFont="1" applyFill="1" applyBorder="1" applyAlignment="1">
      <alignment horizontal="center" vertical="center" wrapText="1"/>
    </xf>
    <xf numFmtId="0" fontId="84" fillId="35" borderId="12" xfId="0" applyFont="1" applyFill="1" applyBorder="1" applyAlignment="1">
      <alignment horizontal="center" vertical="center" wrapText="1"/>
    </xf>
    <xf numFmtId="195" fontId="85" fillId="35" borderId="12" xfId="0" applyNumberFormat="1" applyFont="1" applyFill="1" applyBorder="1" applyAlignment="1">
      <alignment horizontal="center" vertical="center" wrapText="1"/>
    </xf>
    <xf numFmtId="195" fontId="84" fillId="35" borderId="12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194" fontId="85" fillId="35" borderId="12" xfId="0" applyNumberFormat="1" applyFont="1" applyFill="1" applyBorder="1" applyAlignment="1">
      <alignment horizontal="center" vertical="center" wrapText="1"/>
    </xf>
    <xf numFmtId="197" fontId="84" fillId="35" borderId="12" xfId="0" applyNumberFormat="1" applyFont="1" applyFill="1" applyBorder="1" applyAlignment="1">
      <alignment horizontal="center" vertical="center" wrapText="1"/>
    </xf>
    <xf numFmtId="49" fontId="84" fillId="33" borderId="11" xfId="0" applyNumberFormat="1" applyFont="1" applyFill="1" applyBorder="1" applyAlignment="1">
      <alignment horizontal="center" vertical="center" wrapText="1"/>
    </xf>
    <xf numFmtId="49" fontId="84" fillId="33" borderId="16" xfId="0" applyNumberFormat="1" applyFont="1" applyFill="1" applyBorder="1" applyAlignment="1">
      <alignment horizontal="center" vertical="center" wrapText="1"/>
    </xf>
    <xf numFmtId="49" fontId="84" fillId="34" borderId="16" xfId="0" applyNumberFormat="1" applyFont="1" applyFill="1" applyBorder="1" applyAlignment="1">
      <alignment horizontal="center" vertical="center" wrapText="1"/>
    </xf>
    <xf numFmtId="49" fontId="84" fillId="34" borderId="12" xfId="0" applyNumberFormat="1" applyFont="1" applyFill="1" applyBorder="1" applyAlignment="1">
      <alignment horizontal="center" vertical="center" wrapText="1"/>
    </xf>
    <xf numFmtId="49" fontId="84" fillId="36" borderId="11" xfId="0" applyNumberFormat="1" applyFont="1" applyFill="1" applyBorder="1" applyAlignment="1">
      <alignment horizontal="center" vertical="center" wrapText="1"/>
    </xf>
    <xf numFmtId="49" fontId="84" fillId="34" borderId="11" xfId="0" applyNumberFormat="1" applyFont="1" applyFill="1" applyBorder="1" applyAlignment="1">
      <alignment horizontal="center" vertical="center" wrapText="1"/>
    </xf>
    <xf numFmtId="4" fontId="79" fillId="37" borderId="11" xfId="0" applyNumberFormat="1" applyFont="1" applyFill="1" applyBorder="1" applyAlignment="1">
      <alignment horizontal="center" vertical="center" wrapText="1"/>
    </xf>
    <xf numFmtId="4" fontId="79" fillId="37" borderId="16" xfId="0" applyNumberFormat="1" applyFont="1" applyFill="1" applyBorder="1" applyAlignment="1">
      <alignment horizontal="center" vertical="center" wrapText="1"/>
    </xf>
    <xf numFmtId="192" fontId="79" fillId="37" borderId="11" xfId="0" applyNumberFormat="1" applyFont="1" applyFill="1" applyBorder="1" applyAlignment="1">
      <alignment horizontal="center" vertical="center" wrapText="1"/>
    </xf>
    <xf numFmtId="192" fontId="79" fillId="37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right" vertical="top" wrapText="1"/>
    </xf>
    <xf numFmtId="0" fontId="73" fillId="34" borderId="12" xfId="0" applyFont="1" applyFill="1" applyBorder="1" applyAlignment="1">
      <alignment horizontal="right" vertical="center" wrapText="1"/>
    </xf>
    <xf numFmtId="49" fontId="83" fillId="37" borderId="14" xfId="0" applyNumberFormat="1" applyFont="1" applyFill="1" applyBorder="1" applyAlignment="1">
      <alignment horizontal="right" vertical="center" wrapText="1"/>
    </xf>
    <xf numFmtId="49" fontId="83" fillId="37" borderId="13" xfId="0" applyNumberFormat="1" applyFont="1" applyFill="1" applyBorder="1" applyAlignment="1">
      <alignment horizontal="right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79" fillId="37" borderId="18" xfId="0" applyFont="1" applyFill="1" applyBorder="1" applyAlignment="1">
      <alignment horizontal="center" vertical="center" wrapText="1"/>
    </xf>
    <xf numFmtId="0" fontId="79" fillId="37" borderId="16" xfId="0" applyFont="1" applyFill="1" applyBorder="1" applyAlignment="1">
      <alignment horizontal="center" vertical="center" wrapText="1"/>
    </xf>
    <xf numFmtId="4" fontId="74" fillId="34" borderId="11" xfId="0" applyNumberFormat="1" applyFont="1" applyFill="1" applyBorder="1" applyAlignment="1">
      <alignment horizontal="center" vertical="center" wrapText="1"/>
    </xf>
    <xf numFmtId="4" fontId="74" fillId="34" borderId="18" xfId="0" applyNumberFormat="1" applyFont="1" applyFill="1" applyBorder="1" applyAlignment="1">
      <alignment horizontal="center" vertical="center" wrapText="1"/>
    </xf>
    <xf numFmtId="4" fontId="74" fillId="34" borderId="16" xfId="0" applyNumberFormat="1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right" vertical="center" wrapText="1"/>
    </xf>
    <xf numFmtId="0" fontId="80" fillId="37" borderId="13" xfId="0" applyFont="1" applyFill="1" applyBorder="1" applyAlignment="1">
      <alignment horizontal="right" vertical="center" wrapText="1"/>
    </xf>
    <xf numFmtId="49" fontId="83" fillId="37" borderId="12" xfId="0" applyNumberFormat="1" applyFont="1" applyFill="1" applyBorder="1" applyAlignment="1">
      <alignment horizontal="center" vertical="center" wrapText="1"/>
    </xf>
    <xf numFmtId="0" fontId="83" fillId="37" borderId="17" xfId="0" applyFont="1" applyFill="1" applyBorder="1" applyAlignment="1">
      <alignment horizontal="right" vertical="top" wrapText="1"/>
    </xf>
    <xf numFmtId="0" fontId="83" fillId="37" borderId="20" xfId="0" applyFont="1" applyFill="1" applyBorder="1" applyAlignment="1">
      <alignment horizontal="right" vertical="top" wrapText="1"/>
    </xf>
    <xf numFmtId="49" fontId="73" fillId="34" borderId="14" xfId="0" applyNumberFormat="1" applyFont="1" applyFill="1" applyBorder="1" applyAlignment="1">
      <alignment horizontal="right" vertical="center" wrapText="1"/>
    </xf>
    <xf numFmtId="49" fontId="73" fillId="34" borderId="13" xfId="0" applyNumberFormat="1" applyFont="1" applyFill="1" applyBorder="1" applyAlignment="1">
      <alignment horizontal="right" vertical="center" wrapText="1"/>
    </xf>
    <xf numFmtId="0" fontId="81" fillId="37" borderId="14" xfId="0" applyFont="1" applyFill="1" applyBorder="1" applyAlignment="1">
      <alignment horizontal="right" vertical="center" wrapText="1"/>
    </xf>
    <xf numFmtId="0" fontId="81" fillId="37" borderId="13" xfId="0" applyFont="1" applyFill="1" applyBorder="1" applyAlignment="1">
      <alignment horizontal="right" vertical="center" wrapText="1"/>
    </xf>
    <xf numFmtId="0" fontId="80" fillId="37" borderId="15" xfId="0" applyFont="1" applyFill="1" applyBorder="1" applyAlignment="1">
      <alignment horizontal="right" vertical="center" wrapText="1"/>
    </xf>
    <xf numFmtId="0" fontId="80" fillId="37" borderId="19" xfId="0" applyFont="1" applyFill="1" applyBorder="1" applyAlignment="1">
      <alignment horizontal="right" vertical="center" wrapText="1"/>
    </xf>
    <xf numFmtId="0" fontId="83" fillId="37" borderId="15" xfId="0" applyFont="1" applyFill="1" applyBorder="1" applyAlignment="1">
      <alignment horizontal="right" vertical="top" wrapText="1"/>
    </xf>
    <xf numFmtId="0" fontId="83" fillId="37" borderId="19" xfId="0" applyFont="1" applyFill="1" applyBorder="1" applyAlignment="1">
      <alignment horizontal="right" vertical="top" wrapText="1"/>
    </xf>
    <xf numFmtId="0" fontId="73" fillId="34" borderId="11" xfId="0" applyFont="1" applyFill="1" applyBorder="1" applyAlignment="1">
      <alignment horizontal="right" vertical="center" wrapText="1"/>
    </xf>
    <xf numFmtId="0" fontId="76" fillId="37" borderId="11" xfId="0" applyFont="1" applyFill="1" applyBorder="1" applyAlignment="1">
      <alignment horizontal="center"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76" fillId="37" borderId="16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right" vertical="center" wrapText="1"/>
    </xf>
    <xf numFmtId="3" fontId="76" fillId="37" borderId="11" xfId="0" applyNumberFormat="1" applyFont="1" applyFill="1" applyBorder="1" applyAlignment="1">
      <alignment horizontal="center" vertical="center" wrapText="1"/>
    </xf>
    <xf numFmtId="3" fontId="76" fillId="37" borderId="18" xfId="0" applyNumberFormat="1" applyFont="1" applyFill="1" applyBorder="1" applyAlignment="1">
      <alignment horizontal="center" vertical="center" wrapText="1"/>
    </xf>
    <xf numFmtId="3" fontId="76" fillId="37" borderId="16" xfId="0" applyNumberFormat="1" applyFont="1" applyFill="1" applyBorder="1" applyAlignment="1">
      <alignment horizontal="center" vertical="center" wrapText="1"/>
    </xf>
    <xf numFmtId="49" fontId="86" fillId="37" borderId="17" xfId="0" applyNumberFormat="1" applyFont="1" applyFill="1" applyBorder="1" applyAlignment="1">
      <alignment horizontal="right" vertical="center" wrapText="1"/>
    </xf>
    <xf numFmtId="49" fontId="86" fillId="37" borderId="20" xfId="0" applyNumberFormat="1" applyFont="1" applyFill="1" applyBorder="1" applyAlignment="1">
      <alignment horizontal="right" vertical="center" wrapText="1"/>
    </xf>
    <xf numFmtId="49" fontId="86" fillId="37" borderId="21" xfId="0" applyNumberFormat="1" applyFont="1" applyFill="1" applyBorder="1" applyAlignment="1">
      <alignment horizontal="right" vertical="center" wrapText="1"/>
    </xf>
    <xf numFmtId="49" fontId="86" fillId="37" borderId="22" xfId="0" applyNumberFormat="1" applyFont="1" applyFill="1" applyBorder="1" applyAlignment="1">
      <alignment horizontal="right" vertical="center" wrapText="1"/>
    </xf>
    <xf numFmtId="49" fontId="86" fillId="37" borderId="15" xfId="0" applyNumberFormat="1" applyFont="1" applyFill="1" applyBorder="1" applyAlignment="1">
      <alignment horizontal="right" vertical="center" wrapText="1"/>
    </xf>
    <xf numFmtId="49" fontId="86" fillId="37" borderId="19" xfId="0" applyNumberFormat="1" applyFont="1" applyFill="1" applyBorder="1" applyAlignment="1">
      <alignment horizontal="right" vertical="center" wrapText="1"/>
    </xf>
    <xf numFmtId="49" fontId="86" fillId="37" borderId="15" xfId="0" applyNumberFormat="1" applyFont="1" applyFill="1" applyBorder="1" applyAlignment="1">
      <alignment horizontal="right" vertical="justify" wrapText="1"/>
    </xf>
    <xf numFmtId="49" fontId="86" fillId="37" borderId="19" xfId="0" applyNumberFormat="1" applyFont="1" applyFill="1" applyBorder="1" applyAlignment="1">
      <alignment horizontal="right" vertical="justify" wrapText="1"/>
    </xf>
    <xf numFmtId="49" fontId="84" fillId="35" borderId="14" xfId="0" applyNumberFormat="1" applyFont="1" applyFill="1" applyBorder="1" applyAlignment="1">
      <alignment horizontal="right" vertical="center" wrapText="1"/>
    </xf>
    <xf numFmtId="49" fontId="84" fillId="35" borderId="13" xfId="0" applyNumberFormat="1" applyFont="1" applyFill="1" applyBorder="1" applyAlignment="1">
      <alignment horizontal="right" vertical="center" wrapText="1"/>
    </xf>
    <xf numFmtId="49" fontId="87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9" fillId="37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76" fillId="37" borderId="12" xfId="0" applyFont="1" applyFill="1" applyBorder="1" applyAlignment="1">
      <alignment horizontal="center" vertical="center" wrapText="1"/>
    </xf>
    <xf numFmtId="49" fontId="86" fillId="37" borderId="14" xfId="0" applyNumberFormat="1" applyFont="1" applyFill="1" applyBorder="1" applyAlignment="1">
      <alignment horizontal="right" vertical="center" wrapText="1"/>
    </xf>
    <xf numFmtId="49" fontId="86" fillId="37" borderId="13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9" fillId="37" borderId="13" xfId="0" applyFont="1" applyFill="1" applyBorder="1" applyAlignment="1">
      <alignment horizontal="center" vertical="center" wrapText="1"/>
    </xf>
    <xf numFmtId="0" fontId="88" fillId="37" borderId="11" xfId="0" applyFont="1" applyFill="1" applyBorder="1" applyAlignment="1">
      <alignment horizontal="center" vertical="center" wrapText="1"/>
    </xf>
    <xf numFmtId="0" fontId="88" fillId="37" borderId="18" xfId="0" applyFont="1" applyFill="1" applyBorder="1" applyAlignment="1">
      <alignment horizontal="center" vertical="center" wrapText="1"/>
    </xf>
    <xf numFmtId="0" fontId="88" fillId="37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79" fillId="34" borderId="11" xfId="0" applyNumberFormat="1" applyFont="1" applyFill="1" applyBorder="1" applyAlignment="1">
      <alignment horizontal="center" vertical="center" wrapText="1"/>
    </xf>
    <xf numFmtId="4" fontId="79" fillId="34" borderId="18" xfId="0" applyNumberFormat="1" applyFont="1" applyFill="1" applyBorder="1" applyAlignment="1">
      <alignment horizontal="center" vertical="center" wrapText="1"/>
    </xf>
    <xf numFmtId="4" fontId="79" fillId="34" borderId="16" xfId="0" applyNumberFormat="1" applyFont="1" applyFill="1" applyBorder="1" applyAlignment="1">
      <alignment horizontal="center" vertical="center" wrapText="1"/>
    </xf>
    <xf numFmtId="3" fontId="88" fillId="37" borderId="11" xfId="0" applyNumberFormat="1" applyFont="1" applyFill="1" applyBorder="1" applyAlignment="1">
      <alignment horizontal="center" vertical="center" wrapText="1"/>
    </xf>
    <xf numFmtId="3" fontId="88" fillId="37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8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  по итогам 9 месяцев 2019 года</a:t>
            </a:r>
          </a:p>
        </c:rich>
      </c:tx>
      <c:layout>
        <c:manualLayout>
          <c:xMode val="factor"/>
          <c:yMode val="factor"/>
          <c:x val="-0.011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75"/>
          <c:y val="0.1825"/>
          <c:w val="0.7547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F81BD"/>
              </a:solidFill>
              <a:ln w="12700">
                <a:solidFill>
                  <a:srgbClr val="CCCC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Лист2!$A$2:$A$5</c:f>
              <c:strCache>
                <c:ptCount val="4"/>
                <c:pt idx="0">
                  <c:v>Администрация ЗАТО Александровск</c:v>
                </c:pt>
                <c:pt idx="1">
                  <c:v>Управление культуры, спорта и молодежной политики администрации ЗАТО Александровск</c:v>
                </c:pt>
                <c:pt idx="2">
                  <c:v>Управление образования администрации ЗАТО Александровск</c:v>
                </c:pt>
                <c:pt idx="3">
                  <c:v>Управление финансов администрации ЗАТО Александровск</c:v>
                </c:pt>
              </c:strCache>
            </c:strRef>
          </c:cat>
          <c:val>
            <c:numRef>
              <c:f>Лист2!$B$2:$B$5</c:f>
              <c:numCache>
                <c:ptCount val="4"/>
                <c:pt idx="0">
                  <c:v>0.64</c:v>
                </c:pt>
                <c:pt idx="1">
                  <c:v>0.649</c:v>
                </c:pt>
                <c:pt idx="2">
                  <c:v>0.768</c:v>
                </c:pt>
                <c:pt idx="3">
                  <c:v>0.819</c:v>
                </c:pt>
              </c:numCache>
            </c:numRef>
          </c:val>
        </c:ser>
        <c:axId val="3346871"/>
        <c:axId val="30121840"/>
      </c:barChart>
      <c:catAx>
        <c:axId val="3346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121840"/>
        <c:crosses val="autoZero"/>
        <c:auto val="1"/>
        <c:lblOffset val="100"/>
        <c:tickLblSkip val="1"/>
        <c:noMultiLvlLbl val="0"/>
      </c:catAx>
      <c:valAx>
        <c:axId val="3012184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6871"/>
        <c:crossesAt val="1"/>
        <c:crossBetween val="between"/>
        <c:dispUnits/>
      </c:valAx>
      <c:spPr>
        <a:gradFill rotWithShape="1">
          <a:gsLst>
            <a:gs pos="0">
              <a:srgbClr val="1100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FFFF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C6D9F1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5"/>
          <c:y val="0.18"/>
          <c:w val="0.76025"/>
          <c:h val="0.80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4,0%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Лист2!$A$2:$A$5</c:f>
              <c:strCache>
                <c:ptCount val="4"/>
                <c:pt idx="0">
                  <c:v>Администрация ЗАТО Александровск</c:v>
                </c:pt>
                <c:pt idx="1">
                  <c:v>Управление культуры, спорта и молодежной политики администрации ЗАТО Александровск</c:v>
                </c:pt>
                <c:pt idx="2">
                  <c:v>Управление образования администрации ЗАТО Александровск</c:v>
                </c:pt>
                <c:pt idx="3">
                  <c:v>Управление финансов администрации ЗАТО Александровск</c:v>
                </c:pt>
              </c:strCache>
            </c:strRef>
          </c:cat>
          <c:val>
            <c:numRef>
              <c:f>Лист2!$B$2:$B$5</c:f>
              <c:numCache>
                <c:ptCount val="4"/>
                <c:pt idx="0">
                  <c:v>0.64</c:v>
                </c:pt>
                <c:pt idx="1">
                  <c:v>0.649</c:v>
                </c:pt>
                <c:pt idx="2">
                  <c:v>0.768</c:v>
                </c:pt>
                <c:pt idx="3">
                  <c:v>0.819</c:v>
                </c:pt>
              </c:numCache>
            </c:numRef>
          </c:val>
        </c:ser>
        <c:axId val="36495517"/>
        <c:axId val="60024198"/>
      </c:barChart>
      <c:catAx>
        <c:axId val="36495517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20" b="0" i="0" u="none" baseline="0">
                <a:solidFill>
                  <a:srgbClr val="000000"/>
                </a:solidFill>
              </a:defRPr>
            </a:pPr>
          </a:p>
        </c:txPr>
        <c:crossAx val="60024198"/>
        <c:crosses val="autoZero"/>
        <c:auto val="0"/>
        <c:lblOffset val="100"/>
        <c:tickLblSkip val="1"/>
        <c:noMultiLvlLbl val="0"/>
      </c:catAx>
      <c:valAx>
        <c:axId val="60024198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95517"/>
        <c:crossesAt val="1"/>
        <c:crossBetween val="between"/>
        <c:dispUnits/>
      </c:valAx>
      <c:spPr>
        <a:solidFill>
          <a:srgbClr val="B9CDE5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0.00225</cdr:y>
    </cdr:from>
    <cdr:to>
      <cdr:x>0.9985</cdr:x>
      <cdr:y>1</cdr:y>
    </cdr:to>
    <cdr:graphicFrame>
      <cdr:nvGraphicFramePr>
        <cdr:cNvPr id="1" name="Chart 25"/>
        <cdr:cNvGraphicFramePr/>
      </cdr:nvGraphicFramePr>
      <cdr:xfrm>
        <a:off x="47625" y="9525"/>
        <a:ext cx="9334500" cy="61626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1982450" y="32670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3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90"/>
  <sheetViews>
    <sheetView tabSelected="1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9.140625" style="23" customWidth="1"/>
    <col min="2" max="2" width="50.57421875" style="40" customWidth="1"/>
    <col min="3" max="3" width="15.28125" style="24" customWidth="1"/>
    <col min="4" max="4" width="20.57421875" style="24" customWidth="1"/>
    <col min="5" max="5" width="20.28125" style="24" customWidth="1"/>
    <col min="6" max="6" width="20.8515625" style="24" customWidth="1"/>
    <col min="7" max="7" width="21.140625" style="24" customWidth="1"/>
    <col min="8" max="8" width="20.421875" style="24" customWidth="1"/>
    <col min="9" max="9" width="34.28125" style="69" customWidth="1"/>
    <col min="10" max="10" width="56.7109375" style="1" customWidth="1"/>
    <col min="11" max="16384" width="9.140625" style="1" customWidth="1"/>
  </cols>
  <sheetData>
    <row r="1" spans="1:9" ht="29.25" customHeight="1">
      <c r="A1" s="148" t="s">
        <v>103</v>
      </c>
      <c r="B1" s="148"/>
      <c r="C1" s="148"/>
      <c r="D1" s="148"/>
      <c r="E1" s="148"/>
      <c r="F1" s="148"/>
      <c r="G1" s="148"/>
      <c r="H1" s="148"/>
      <c r="I1" s="148"/>
    </row>
    <row r="2" spans="1:9" ht="26.25" customHeight="1">
      <c r="A2" s="148" t="s">
        <v>140</v>
      </c>
      <c r="B2" s="148"/>
      <c r="C2" s="148"/>
      <c r="D2" s="148"/>
      <c r="E2" s="148"/>
      <c r="F2" s="148"/>
      <c r="G2" s="148"/>
      <c r="H2" s="148"/>
      <c r="I2" s="148"/>
    </row>
    <row r="3" spans="1:9" ht="17.25" customHeight="1">
      <c r="A3" s="5"/>
      <c r="B3" s="5"/>
      <c r="C3" s="5"/>
      <c r="D3" s="5"/>
      <c r="E3" s="5"/>
      <c r="F3" s="34"/>
      <c r="G3" s="34"/>
      <c r="H3" s="5"/>
      <c r="I3" s="58"/>
    </row>
    <row r="4" spans="1:9" ht="110.25" customHeight="1">
      <c r="A4" s="6" t="s">
        <v>17</v>
      </c>
      <c r="B4" s="35" t="s">
        <v>12</v>
      </c>
      <c r="C4" s="7" t="s">
        <v>15</v>
      </c>
      <c r="D4" s="51" t="s">
        <v>109</v>
      </c>
      <c r="E4" s="51" t="s">
        <v>104</v>
      </c>
      <c r="F4" s="51" t="s">
        <v>113</v>
      </c>
      <c r="G4" s="51" t="s">
        <v>105</v>
      </c>
      <c r="H4" s="8" t="s">
        <v>107</v>
      </c>
      <c r="I4" s="59" t="s">
        <v>28</v>
      </c>
    </row>
    <row r="5" spans="1:10" ht="29.25" customHeight="1">
      <c r="A5" s="94" t="s">
        <v>19</v>
      </c>
      <c r="B5" s="36" t="s">
        <v>0</v>
      </c>
      <c r="C5" s="9" t="s">
        <v>23</v>
      </c>
      <c r="D5" s="52">
        <f>ROUND(D16*0.2+D24*0.3+D28*0.15+D32*0.35,4)</f>
        <v>2.096</v>
      </c>
      <c r="E5" s="52">
        <f>ROUND(E16*0.2+E24*0.3+E28*0.15+E32*0.35,4)</f>
        <v>2.1</v>
      </c>
      <c r="F5" s="52">
        <f>ROUND(F16*0.2+F24*0.3+F28*0.15+F32*0.35,4)</f>
        <v>2.092</v>
      </c>
      <c r="G5" s="52">
        <f>ROUND(G16*0.2+G24*0.3+G28*0.15+G32*0.35,4)</f>
        <v>2.096</v>
      </c>
      <c r="H5" s="10">
        <f>ROUND(H16*0.2+H24*0.3+H28*0.15+H32*0.35,4)</f>
        <v>2.4</v>
      </c>
      <c r="I5" s="60" t="s">
        <v>29</v>
      </c>
      <c r="J5" s="4"/>
    </row>
    <row r="6" spans="1:9" ht="28.5" customHeight="1">
      <c r="A6" s="95"/>
      <c r="B6" s="36" t="s">
        <v>44</v>
      </c>
      <c r="C6" s="9" t="s">
        <v>7</v>
      </c>
      <c r="D6" s="53">
        <v>40</v>
      </c>
      <c r="E6" s="53">
        <v>40</v>
      </c>
      <c r="F6" s="53">
        <v>40</v>
      </c>
      <c r="G6" s="53">
        <v>40</v>
      </c>
      <c r="H6" s="11">
        <v>40</v>
      </c>
      <c r="I6" s="60" t="s">
        <v>29</v>
      </c>
    </row>
    <row r="7" spans="1:9" ht="113.25" customHeight="1">
      <c r="A7" s="96" t="s">
        <v>13</v>
      </c>
      <c r="B7" s="37" t="s">
        <v>18</v>
      </c>
      <c r="C7" s="12" t="s">
        <v>7</v>
      </c>
      <c r="D7" s="54">
        <f>ROUND((D9-D11-D13-D14)/(D8-D10-D12)*100-100,2)</f>
        <v>1.64</v>
      </c>
      <c r="E7" s="54">
        <f>ROUND((E9-E11-E13-E14)/(E8-E10-E12)*100-100,2)</f>
        <v>-3.15</v>
      </c>
      <c r="F7" s="54">
        <f>ROUND((F9-F11-F13-F14)/(F8-F10-F12)*100-100,2)</f>
        <v>3.85</v>
      </c>
      <c r="G7" s="54">
        <f>ROUND((G9-G11-G13-G14)/(G8-G10-G12)*100-100,2)</f>
        <v>2.15</v>
      </c>
      <c r="H7" s="165"/>
      <c r="I7" s="162"/>
    </row>
    <row r="8" spans="1:10" ht="46.5" customHeight="1">
      <c r="A8" s="117" t="s">
        <v>14</v>
      </c>
      <c r="B8" s="118"/>
      <c r="C8" s="46" t="s">
        <v>16</v>
      </c>
      <c r="D8" s="56">
        <v>58938836.88</v>
      </c>
      <c r="E8" s="56">
        <f>670155891.13+2385285.21</f>
        <v>672541176.34</v>
      </c>
      <c r="F8" s="56">
        <v>1539094577.98</v>
      </c>
      <c r="G8" s="56">
        <v>314861810.92</v>
      </c>
      <c r="H8" s="166"/>
      <c r="I8" s="163"/>
      <c r="J8" s="4"/>
    </row>
    <row r="9" spans="1:10" ht="51" customHeight="1">
      <c r="A9" s="117" t="s">
        <v>1</v>
      </c>
      <c r="B9" s="118"/>
      <c r="C9" s="46" t="s">
        <v>16</v>
      </c>
      <c r="D9" s="56">
        <f>71176821.67-10269205.84</f>
        <v>60907615.83</v>
      </c>
      <c r="E9" s="56">
        <v>774931332.47</v>
      </c>
      <c r="F9" s="56">
        <v>1595536260.34</v>
      </c>
      <c r="G9" s="56">
        <v>332612233.16</v>
      </c>
      <c r="H9" s="166"/>
      <c r="I9" s="163"/>
      <c r="J9" s="4"/>
    </row>
    <row r="10" spans="1:10" ht="45.75" customHeight="1">
      <c r="A10" s="117" t="s">
        <v>2</v>
      </c>
      <c r="B10" s="118"/>
      <c r="C10" s="46" t="s">
        <v>16</v>
      </c>
      <c r="D10" s="56">
        <v>0</v>
      </c>
      <c r="E10" s="56">
        <v>124415159.28</v>
      </c>
      <c r="F10" s="56">
        <v>866953654.82</v>
      </c>
      <c r="G10" s="56">
        <v>21281933.88</v>
      </c>
      <c r="H10" s="166"/>
      <c r="I10" s="163"/>
      <c r="J10" s="4"/>
    </row>
    <row r="11" spans="1:10" ht="44.25" customHeight="1">
      <c r="A11" s="117" t="s">
        <v>3</v>
      </c>
      <c r="B11" s="118"/>
      <c r="C11" s="46" t="s">
        <v>16</v>
      </c>
      <c r="D11" s="56">
        <v>0</v>
      </c>
      <c r="E11" s="56">
        <v>194051302.48</v>
      </c>
      <c r="F11" s="56">
        <v>898182342.9</v>
      </c>
      <c r="G11" s="56">
        <v>32955185.2</v>
      </c>
      <c r="H11" s="166"/>
      <c r="I11" s="163"/>
      <c r="J11" s="4"/>
    </row>
    <row r="12" spans="1:10" ht="42.75" customHeight="1">
      <c r="A12" s="117" t="s">
        <v>4</v>
      </c>
      <c r="B12" s="118"/>
      <c r="C12" s="46" t="s">
        <v>16</v>
      </c>
      <c r="D12" s="56">
        <v>0</v>
      </c>
      <c r="E12" s="56">
        <f>СФС!C4</f>
        <v>28846085.92</v>
      </c>
      <c r="F12" s="56">
        <f>СФС!D4</f>
        <v>18141967.04</v>
      </c>
      <c r="G12" s="56">
        <f>СФС!E4</f>
        <v>11914162.37</v>
      </c>
      <c r="H12" s="166"/>
      <c r="I12" s="163"/>
      <c r="J12" s="4"/>
    </row>
    <row r="13" spans="1:10" ht="47.25" customHeight="1">
      <c r="A13" s="124" t="s">
        <v>5</v>
      </c>
      <c r="B13" s="125"/>
      <c r="C13" s="47" t="s">
        <v>16</v>
      </c>
      <c r="D13" s="56">
        <v>0</v>
      </c>
      <c r="E13" s="56">
        <f>СФС!C12</f>
        <v>77955370.62</v>
      </c>
      <c r="F13" s="56">
        <f>СФС!D12</f>
        <v>18155883.93</v>
      </c>
      <c r="G13" s="56">
        <f>СФС!E12</f>
        <v>11926020.1</v>
      </c>
      <c r="H13" s="166"/>
      <c r="I13" s="163"/>
      <c r="J13" s="4"/>
    </row>
    <row r="14" spans="1:9" ht="48" customHeight="1">
      <c r="A14" s="126" t="s">
        <v>6</v>
      </c>
      <c r="B14" s="127"/>
      <c r="C14" s="48" t="s">
        <v>16</v>
      </c>
      <c r="D14" s="56">
        <v>1000000</v>
      </c>
      <c r="E14" s="56">
        <v>0</v>
      </c>
      <c r="F14" s="56">
        <v>0</v>
      </c>
      <c r="G14" s="56">
        <v>0</v>
      </c>
      <c r="H14" s="167"/>
      <c r="I14" s="164"/>
    </row>
    <row r="15" spans="1:10" ht="48" customHeight="1">
      <c r="A15" s="122" t="s">
        <v>25</v>
      </c>
      <c r="B15" s="123"/>
      <c r="C15" s="12" t="s">
        <v>7</v>
      </c>
      <c r="D15" s="54">
        <v>20</v>
      </c>
      <c r="E15" s="13">
        <v>20</v>
      </c>
      <c r="F15" s="13">
        <v>20</v>
      </c>
      <c r="G15" s="13">
        <f>F15</f>
        <v>20</v>
      </c>
      <c r="H15" s="13">
        <f>G15</f>
        <v>20</v>
      </c>
      <c r="I15" s="61"/>
      <c r="J15" s="4"/>
    </row>
    <row r="16" spans="1:9" ht="39" customHeight="1">
      <c r="A16" s="122" t="s">
        <v>24</v>
      </c>
      <c r="B16" s="123"/>
      <c r="C16" s="12" t="s">
        <v>23</v>
      </c>
      <c r="D16" s="13">
        <f>ROUND(1-D7/100,2)</f>
        <v>0.98</v>
      </c>
      <c r="E16" s="13">
        <v>1</v>
      </c>
      <c r="F16" s="13">
        <f>ROUND(1-F7/100,2)</f>
        <v>0.96</v>
      </c>
      <c r="G16" s="13">
        <f>ROUND(1-G7/100,2)</f>
        <v>0.98</v>
      </c>
      <c r="H16" s="13">
        <f>ROUND(1-H7/100,2)</f>
        <v>1</v>
      </c>
      <c r="I16" s="62" t="s">
        <v>29</v>
      </c>
    </row>
    <row r="17" spans="1:9" ht="57.75" customHeight="1">
      <c r="A17" s="97" t="s">
        <v>21</v>
      </c>
      <c r="B17" s="38" t="s">
        <v>20</v>
      </c>
      <c r="C17" s="12" t="s">
        <v>30</v>
      </c>
      <c r="D17" s="54">
        <f>D18</f>
        <v>3</v>
      </c>
      <c r="E17" s="13">
        <f>E18</f>
        <v>3</v>
      </c>
      <c r="F17" s="13">
        <f>F18</f>
        <v>3</v>
      </c>
      <c r="G17" s="13">
        <f>G18</f>
        <v>3</v>
      </c>
      <c r="H17" s="114"/>
      <c r="I17" s="104" t="s">
        <v>31</v>
      </c>
    </row>
    <row r="18" spans="1:9" ht="78.75" customHeight="1">
      <c r="A18" s="128" t="s">
        <v>8</v>
      </c>
      <c r="B18" s="129"/>
      <c r="C18" s="43" t="s">
        <v>30</v>
      </c>
      <c r="D18" s="100">
        <v>3</v>
      </c>
      <c r="E18" s="100">
        <v>3</v>
      </c>
      <c r="F18" s="100">
        <v>3</v>
      </c>
      <c r="G18" s="100">
        <v>3</v>
      </c>
      <c r="H18" s="115"/>
      <c r="I18" s="105"/>
    </row>
    <row r="19" spans="1:9" ht="19.5" customHeight="1">
      <c r="A19" s="120" t="s">
        <v>22</v>
      </c>
      <c r="B19" s="121"/>
      <c r="C19" s="44"/>
      <c r="D19" s="101"/>
      <c r="E19" s="101"/>
      <c r="F19" s="101"/>
      <c r="G19" s="101"/>
      <c r="H19" s="115"/>
      <c r="I19" s="105"/>
    </row>
    <row r="20" spans="1:10" ht="75" customHeight="1">
      <c r="A20" s="107" t="s">
        <v>9</v>
      </c>
      <c r="B20" s="107"/>
      <c r="C20" s="45" t="s">
        <v>11</v>
      </c>
      <c r="D20" s="56">
        <v>1</v>
      </c>
      <c r="E20" s="56">
        <v>3</v>
      </c>
      <c r="F20" s="56">
        <v>1</v>
      </c>
      <c r="G20" s="56">
        <v>1</v>
      </c>
      <c r="H20" s="115"/>
      <c r="I20" s="105"/>
      <c r="J20" s="27"/>
    </row>
    <row r="21" spans="1:9" ht="82.5" customHeight="1">
      <c r="A21" s="107" t="s">
        <v>10</v>
      </c>
      <c r="B21" s="107"/>
      <c r="C21" s="45" t="s">
        <v>11</v>
      </c>
      <c r="D21" s="56">
        <v>1</v>
      </c>
      <c r="E21" s="56">
        <v>1</v>
      </c>
      <c r="F21" s="56">
        <v>1</v>
      </c>
      <c r="G21" s="56">
        <v>2</v>
      </c>
      <c r="H21" s="115"/>
      <c r="I21" s="105"/>
    </row>
    <row r="22" spans="1:9" ht="64.5" customHeight="1">
      <c r="A22" s="107" t="s">
        <v>110</v>
      </c>
      <c r="B22" s="107"/>
      <c r="C22" s="45" t="s">
        <v>11</v>
      </c>
      <c r="D22" s="56">
        <v>1</v>
      </c>
      <c r="E22" s="56">
        <v>4</v>
      </c>
      <c r="F22" s="56">
        <v>1</v>
      </c>
      <c r="G22" s="56">
        <v>1</v>
      </c>
      <c r="H22" s="116"/>
      <c r="I22" s="106"/>
    </row>
    <row r="23" spans="1:9" ht="27" customHeight="1">
      <c r="A23" s="108" t="s">
        <v>25</v>
      </c>
      <c r="B23" s="108"/>
      <c r="C23" s="12" t="s">
        <v>7</v>
      </c>
      <c r="D23" s="13">
        <v>30</v>
      </c>
      <c r="E23" s="13">
        <v>30</v>
      </c>
      <c r="F23" s="13">
        <v>30</v>
      </c>
      <c r="G23" s="13">
        <f>F23</f>
        <v>30</v>
      </c>
      <c r="H23" s="13">
        <f>G23</f>
        <v>30</v>
      </c>
      <c r="I23" s="63" t="s">
        <v>29</v>
      </c>
    </row>
    <row r="24" spans="1:9" ht="27" customHeight="1">
      <c r="A24" s="108" t="s">
        <v>36</v>
      </c>
      <c r="B24" s="108"/>
      <c r="C24" s="12" t="s">
        <v>23</v>
      </c>
      <c r="D24" s="54">
        <v>0</v>
      </c>
      <c r="E24" s="54">
        <v>0</v>
      </c>
      <c r="F24" s="54">
        <v>0</v>
      </c>
      <c r="G24" s="54">
        <v>0</v>
      </c>
      <c r="H24" s="13">
        <v>1</v>
      </c>
      <c r="I24" s="63" t="s">
        <v>29</v>
      </c>
    </row>
    <row r="25" spans="1:9" ht="84" customHeight="1">
      <c r="A25" s="98" t="s">
        <v>32</v>
      </c>
      <c r="B25" s="39" t="s">
        <v>33</v>
      </c>
      <c r="C25" s="28" t="s">
        <v>34</v>
      </c>
      <c r="D25" s="29">
        <v>0</v>
      </c>
      <c r="E25" s="29">
        <v>0</v>
      </c>
      <c r="F25" s="29">
        <v>0</v>
      </c>
      <c r="G25" s="30">
        <v>0</v>
      </c>
      <c r="H25" s="31"/>
      <c r="I25" s="151"/>
    </row>
    <row r="26" spans="1:9" ht="61.5" customHeight="1">
      <c r="A26" s="119" t="s">
        <v>35</v>
      </c>
      <c r="B26" s="119"/>
      <c r="C26" s="50" t="s">
        <v>11</v>
      </c>
      <c r="D26" s="86">
        <v>0</v>
      </c>
      <c r="E26" s="86">
        <v>0</v>
      </c>
      <c r="F26" s="86">
        <v>0</v>
      </c>
      <c r="G26" s="86">
        <v>0</v>
      </c>
      <c r="H26" s="49"/>
      <c r="I26" s="151"/>
    </row>
    <row r="27" spans="1:9" ht="22.5" customHeight="1">
      <c r="A27" s="108" t="s">
        <v>25</v>
      </c>
      <c r="B27" s="108"/>
      <c r="C27" s="12" t="s">
        <v>7</v>
      </c>
      <c r="D27" s="13">
        <v>15</v>
      </c>
      <c r="E27" s="13">
        <v>15</v>
      </c>
      <c r="F27" s="13">
        <v>15</v>
      </c>
      <c r="G27" s="13">
        <f>F27</f>
        <v>15</v>
      </c>
      <c r="H27" s="13">
        <v>15</v>
      </c>
      <c r="I27" s="63"/>
    </row>
    <row r="28" spans="1:9" ht="29.25" customHeight="1">
      <c r="A28" s="108" t="s">
        <v>37</v>
      </c>
      <c r="B28" s="108"/>
      <c r="C28" s="12" t="s">
        <v>23</v>
      </c>
      <c r="D28" s="13">
        <f>ROUND(1-D25/100,4)</f>
        <v>1</v>
      </c>
      <c r="E28" s="13">
        <f>ROUND(1-E25/100,4)</f>
        <v>1</v>
      </c>
      <c r="F28" s="13">
        <f>ROUND(1-F25/100,4)</f>
        <v>1</v>
      </c>
      <c r="G28" s="13">
        <f>ROUND(1-G25/100,4)</f>
        <v>1</v>
      </c>
      <c r="H28" s="13">
        <v>1</v>
      </c>
      <c r="I28" s="63" t="s">
        <v>29</v>
      </c>
    </row>
    <row r="29" spans="1:9" ht="69" customHeight="1">
      <c r="A29" s="99" t="s">
        <v>38</v>
      </c>
      <c r="B29" s="38" t="s">
        <v>39</v>
      </c>
      <c r="C29" s="28" t="s">
        <v>41</v>
      </c>
      <c r="D29" s="14">
        <f>D30</f>
        <v>0</v>
      </c>
      <c r="E29" s="14">
        <f>E30</f>
        <v>0</v>
      </c>
      <c r="F29" s="14">
        <f>F30</f>
        <v>0</v>
      </c>
      <c r="G29" s="14">
        <f>G30</f>
        <v>0</v>
      </c>
      <c r="H29" s="14"/>
      <c r="I29" s="104" t="s">
        <v>43</v>
      </c>
    </row>
    <row r="30" spans="1:9" ht="48" customHeight="1">
      <c r="A30" s="109" t="s">
        <v>40</v>
      </c>
      <c r="B30" s="110"/>
      <c r="C30" s="50" t="s">
        <v>41</v>
      </c>
      <c r="D30" s="86">
        <v>0</v>
      </c>
      <c r="E30" s="86">
        <v>0</v>
      </c>
      <c r="F30" s="86">
        <v>0</v>
      </c>
      <c r="G30" s="87">
        <v>0</v>
      </c>
      <c r="H30" s="49"/>
      <c r="I30" s="105"/>
    </row>
    <row r="31" spans="1:9" ht="24.75" customHeight="1">
      <c r="A31" s="108" t="s">
        <v>25</v>
      </c>
      <c r="B31" s="108"/>
      <c r="C31" s="12" t="s">
        <v>7</v>
      </c>
      <c r="D31" s="13">
        <v>35</v>
      </c>
      <c r="E31" s="13">
        <v>35</v>
      </c>
      <c r="F31" s="13">
        <v>35</v>
      </c>
      <c r="G31" s="13">
        <v>35</v>
      </c>
      <c r="H31" s="13">
        <v>35</v>
      </c>
      <c r="I31" s="63" t="s">
        <v>29</v>
      </c>
    </row>
    <row r="32" spans="1:9" ht="24.75" customHeight="1">
      <c r="A32" s="130" t="s">
        <v>42</v>
      </c>
      <c r="B32" s="108"/>
      <c r="C32" s="12" t="s">
        <v>23</v>
      </c>
      <c r="D32" s="13">
        <v>5</v>
      </c>
      <c r="E32" s="13">
        <v>5</v>
      </c>
      <c r="F32" s="13">
        <v>5</v>
      </c>
      <c r="G32" s="13">
        <v>5</v>
      </c>
      <c r="H32" s="13">
        <v>5</v>
      </c>
      <c r="I32" s="63" t="s">
        <v>29</v>
      </c>
    </row>
    <row r="33" spans="1:9" s="3" customFormat="1" ht="26.25" customHeight="1">
      <c r="A33" s="94" t="s">
        <v>45</v>
      </c>
      <c r="B33" s="36" t="s">
        <v>46</v>
      </c>
      <c r="C33" s="9" t="s">
        <v>23</v>
      </c>
      <c r="D33" s="10">
        <f>ROUND(D38*0.55+D42*0.45,4)</f>
        <v>1</v>
      </c>
      <c r="E33" s="10">
        <f>ROUND(E38*0.55+E42*0.45,4)</f>
        <v>1</v>
      </c>
      <c r="F33" s="10">
        <f>ROUND(F38*0.55+F42*0.45,4)</f>
        <v>0.55</v>
      </c>
      <c r="G33" s="10">
        <f>ROUND(G38*0.55+G42*0.45,4)</f>
        <v>0.55</v>
      </c>
      <c r="H33" s="10">
        <f>ROUND(H38*0.55+H42*0.45,4)</f>
        <v>1</v>
      </c>
      <c r="I33" s="60" t="s">
        <v>29</v>
      </c>
    </row>
    <row r="34" spans="1:9" ht="23.25" customHeight="1">
      <c r="A34" s="95"/>
      <c r="B34" s="36" t="s">
        <v>44</v>
      </c>
      <c r="C34" s="9" t="s">
        <v>7</v>
      </c>
      <c r="D34" s="11">
        <v>40</v>
      </c>
      <c r="E34" s="11">
        <v>40</v>
      </c>
      <c r="F34" s="11">
        <v>40</v>
      </c>
      <c r="G34" s="11">
        <v>40</v>
      </c>
      <c r="H34" s="11">
        <v>40</v>
      </c>
      <c r="I34" s="60" t="s">
        <v>29</v>
      </c>
    </row>
    <row r="35" spans="1:9" ht="50.25" customHeight="1">
      <c r="A35" s="99" t="s">
        <v>50</v>
      </c>
      <c r="B35" s="38" t="s">
        <v>47</v>
      </c>
      <c r="C35" s="16" t="s">
        <v>49</v>
      </c>
      <c r="D35" s="15" t="s">
        <v>55</v>
      </c>
      <c r="E35" s="14" t="str">
        <f>E36</f>
        <v>нет</v>
      </c>
      <c r="F35" s="14" t="str">
        <f>F36</f>
        <v>нет</v>
      </c>
      <c r="G35" s="18" t="str">
        <f>G36</f>
        <v>нет</v>
      </c>
      <c r="H35" s="18"/>
      <c r="I35" s="104" t="s">
        <v>51</v>
      </c>
    </row>
    <row r="36" spans="1:9" ht="60" customHeight="1">
      <c r="A36" s="109" t="s">
        <v>48</v>
      </c>
      <c r="B36" s="110"/>
      <c r="C36" s="50" t="s">
        <v>49</v>
      </c>
      <c r="D36" s="50" t="s">
        <v>55</v>
      </c>
      <c r="E36" s="50" t="s">
        <v>55</v>
      </c>
      <c r="F36" s="50" t="s">
        <v>55</v>
      </c>
      <c r="G36" s="50" t="s">
        <v>55</v>
      </c>
      <c r="H36" s="41"/>
      <c r="I36" s="105"/>
    </row>
    <row r="37" spans="1:9" ht="22.5" customHeight="1">
      <c r="A37" s="108" t="s">
        <v>25</v>
      </c>
      <c r="B37" s="108"/>
      <c r="C37" s="12" t="s">
        <v>7</v>
      </c>
      <c r="D37" s="13">
        <v>55</v>
      </c>
      <c r="E37" s="13">
        <v>55</v>
      </c>
      <c r="F37" s="13">
        <v>55</v>
      </c>
      <c r="G37" s="17">
        <f>F37</f>
        <v>55</v>
      </c>
      <c r="H37" s="17">
        <v>55</v>
      </c>
      <c r="I37" s="63" t="s">
        <v>29</v>
      </c>
    </row>
    <row r="38" spans="1:9" ht="28.5" customHeight="1">
      <c r="A38" s="108" t="s">
        <v>70</v>
      </c>
      <c r="B38" s="108"/>
      <c r="C38" s="12" t="s">
        <v>23</v>
      </c>
      <c r="D38" s="13">
        <v>1</v>
      </c>
      <c r="E38" s="13">
        <v>1</v>
      </c>
      <c r="F38" s="13">
        <v>1</v>
      </c>
      <c r="G38" s="17">
        <v>1</v>
      </c>
      <c r="H38" s="17">
        <v>1</v>
      </c>
      <c r="I38" s="63" t="s">
        <v>29</v>
      </c>
    </row>
    <row r="39" spans="1:9" ht="80.25" customHeight="1">
      <c r="A39" s="99" t="s">
        <v>52</v>
      </c>
      <c r="B39" s="38" t="s">
        <v>53</v>
      </c>
      <c r="C39" s="16" t="s">
        <v>49</v>
      </c>
      <c r="D39" s="15" t="s">
        <v>55</v>
      </c>
      <c r="E39" s="14" t="str">
        <f>E40</f>
        <v>нет</v>
      </c>
      <c r="F39" s="14" t="str">
        <f>F40</f>
        <v>да</v>
      </c>
      <c r="G39" s="18" t="str">
        <f>G40</f>
        <v>да</v>
      </c>
      <c r="H39" s="18"/>
      <c r="I39" s="104" t="s">
        <v>51</v>
      </c>
    </row>
    <row r="40" spans="1:10" ht="81" customHeight="1">
      <c r="A40" s="109" t="s">
        <v>56</v>
      </c>
      <c r="B40" s="110"/>
      <c r="C40" s="50" t="s">
        <v>49</v>
      </c>
      <c r="D40" s="50" t="s">
        <v>55</v>
      </c>
      <c r="E40" s="50" t="s">
        <v>55</v>
      </c>
      <c r="F40" s="46" t="s">
        <v>54</v>
      </c>
      <c r="G40" s="50" t="s">
        <v>54</v>
      </c>
      <c r="H40" s="41"/>
      <c r="I40" s="105"/>
      <c r="J40" s="42"/>
    </row>
    <row r="41" spans="1:9" ht="36.75" customHeight="1">
      <c r="A41" s="108" t="s">
        <v>25</v>
      </c>
      <c r="B41" s="108"/>
      <c r="C41" s="12" t="s">
        <v>7</v>
      </c>
      <c r="D41" s="13">
        <v>45</v>
      </c>
      <c r="E41" s="13">
        <v>45</v>
      </c>
      <c r="F41" s="13">
        <v>45</v>
      </c>
      <c r="G41" s="17">
        <v>45</v>
      </c>
      <c r="H41" s="17">
        <v>45</v>
      </c>
      <c r="I41" s="63" t="s">
        <v>29</v>
      </c>
    </row>
    <row r="42" spans="1:9" ht="31.5" customHeight="1">
      <c r="A42" s="108" t="s">
        <v>69</v>
      </c>
      <c r="B42" s="108"/>
      <c r="C42" s="12" t="s">
        <v>23</v>
      </c>
      <c r="D42" s="13">
        <v>1</v>
      </c>
      <c r="E42" s="13">
        <v>1</v>
      </c>
      <c r="F42" s="13">
        <v>0</v>
      </c>
      <c r="G42" s="17">
        <v>0</v>
      </c>
      <c r="H42" s="17">
        <v>1</v>
      </c>
      <c r="I42" s="63" t="s">
        <v>29</v>
      </c>
    </row>
    <row r="43" spans="1:9" ht="40.5" customHeight="1">
      <c r="A43" s="94" t="s">
        <v>57</v>
      </c>
      <c r="B43" s="36" t="s">
        <v>58</v>
      </c>
      <c r="C43" s="9" t="s">
        <v>23</v>
      </c>
      <c r="D43" s="10">
        <f>ROUND(D49*0.6+D54*0.4,4)</f>
        <v>3</v>
      </c>
      <c r="E43" s="10">
        <f>ROUND(E49*0.6+E54*0.4,4)</f>
        <v>0</v>
      </c>
      <c r="F43" s="10">
        <f>ROUND(F49*0.6+F54*0.4,4)</f>
        <v>3.8</v>
      </c>
      <c r="G43" s="10">
        <f>ROUND(G49*0.6+G54*0.4,4)</f>
        <v>2</v>
      </c>
      <c r="H43" s="10">
        <f>ROUND(H49*0.6+H54*0.4,4)</f>
        <v>5</v>
      </c>
      <c r="I43" s="60" t="s">
        <v>29</v>
      </c>
    </row>
    <row r="44" spans="1:9" ht="39.75" customHeight="1">
      <c r="A44" s="95"/>
      <c r="B44" s="36" t="s">
        <v>44</v>
      </c>
      <c r="C44" s="9" t="s">
        <v>7</v>
      </c>
      <c r="D44" s="11">
        <v>10</v>
      </c>
      <c r="E44" s="11">
        <v>10</v>
      </c>
      <c r="F44" s="11">
        <v>10</v>
      </c>
      <c r="G44" s="11">
        <f>F44</f>
        <v>10</v>
      </c>
      <c r="H44" s="11">
        <v>10</v>
      </c>
      <c r="I44" s="64" t="s">
        <v>29</v>
      </c>
    </row>
    <row r="45" spans="1:9" ht="63">
      <c r="A45" s="99" t="s">
        <v>59</v>
      </c>
      <c r="B45" s="38" t="s">
        <v>61</v>
      </c>
      <c r="C45" s="16" t="s">
        <v>7</v>
      </c>
      <c r="D45" s="32">
        <f>D46</f>
        <v>100</v>
      </c>
      <c r="E45" s="32">
        <f>E46</f>
        <v>60.57120200235468</v>
      </c>
      <c r="F45" s="32">
        <f>F46</f>
        <v>88.63834053077346</v>
      </c>
      <c r="G45" s="32">
        <f>G46</f>
        <v>0</v>
      </c>
      <c r="H45" s="19"/>
      <c r="I45" s="155"/>
    </row>
    <row r="46" spans="1:9" ht="60" customHeight="1">
      <c r="A46" s="109" t="s">
        <v>63</v>
      </c>
      <c r="B46" s="110"/>
      <c r="C46" s="158" t="s">
        <v>7</v>
      </c>
      <c r="D46" s="102">
        <f>382830.21/382830.21*100</f>
        <v>100</v>
      </c>
      <c r="E46" s="102">
        <f>81740869.32/134950053.19*100</f>
        <v>60.57120200235468</v>
      </c>
      <c r="F46" s="102">
        <f>173214.12/195416.7*100</f>
        <v>88.63834053077346</v>
      </c>
      <c r="G46" s="102">
        <f>0/4140*100</f>
        <v>0</v>
      </c>
      <c r="H46" s="100"/>
      <c r="I46" s="156"/>
    </row>
    <row r="47" spans="1:9" ht="53.25" customHeight="1">
      <c r="A47" s="109" t="s">
        <v>62</v>
      </c>
      <c r="B47" s="110"/>
      <c r="C47" s="158"/>
      <c r="D47" s="103"/>
      <c r="E47" s="103"/>
      <c r="F47" s="103"/>
      <c r="G47" s="103"/>
      <c r="H47" s="101"/>
      <c r="I47" s="157"/>
    </row>
    <row r="48" spans="1:9" ht="44.25" customHeight="1">
      <c r="A48" s="134" t="s">
        <v>25</v>
      </c>
      <c r="B48" s="134"/>
      <c r="C48" s="12" t="s">
        <v>7</v>
      </c>
      <c r="D48" s="13">
        <v>60</v>
      </c>
      <c r="E48" s="13">
        <v>60</v>
      </c>
      <c r="F48" s="13">
        <v>60</v>
      </c>
      <c r="G48" s="17">
        <v>60</v>
      </c>
      <c r="H48" s="17">
        <v>60</v>
      </c>
      <c r="I48" s="65" t="s">
        <v>29</v>
      </c>
    </row>
    <row r="49" spans="1:9" ht="42.75" customHeight="1">
      <c r="A49" s="108" t="s">
        <v>68</v>
      </c>
      <c r="B49" s="108"/>
      <c r="C49" s="12" t="s">
        <v>23</v>
      </c>
      <c r="D49" s="12">
        <v>5</v>
      </c>
      <c r="E49" s="13">
        <v>0</v>
      </c>
      <c r="F49" s="13">
        <v>3</v>
      </c>
      <c r="G49" s="17">
        <v>0</v>
      </c>
      <c r="H49" s="17">
        <v>5</v>
      </c>
      <c r="I49" s="62" t="s">
        <v>29</v>
      </c>
    </row>
    <row r="50" spans="1:9" ht="60" customHeight="1">
      <c r="A50" s="99" t="s">
        <v>60</v>
      </c>
      <c r="B50" s="38" t="s">
        <v>64</v>
      </c>
      <c r="C50" s="26" t="s">
        <v>7</v>
      </c>
      <c r="D50" s="13">
        <f>D51</f>
        <v>4384.409553258611</v>
      </c>
      <c r="E50" s="13">
        <f>E51</f>
        <v>664.5444779568684</v>
      </c>
      <c r="F50" s="13">
        <f>F51</f>
        <v>0</v>
      </c>
      <c r="G50" s="17">
        <f>G51</f>
        <v>0</v>
      </c>
      <c r="H50" s="33"/>
      <c r="I50" s="66"/>
    </row>
    <row r="51" spans="1:9" ht="46.5" customHeight="1">
      <c r="A51" s="109" t="s">
        <v>66</v>
      </c>
      <c r="B51" s="110"/>
      <c r="C51" s="150" t="s">
        <v>7</v>
      </c>
      <c r="D51" s="102">
        <f>16784844.3/382830.21*100</f>
        <v>4384.409553258611</v>
      </c>
      <c r="E51" s="102">
        <f>543204433.3/81740869.32*100</f>
        <v>664.5444779568684</v>
      </c>
      <c r="F51" s="102">
        <f>0/173214.12*100</f>
        <v>0</v>
      </c>
      <c r="G51" s="102">
        <v>0</v>
      </c>
      <c r="H51" s="168"/>
      <c r="I51" s="67"/>
    </row>
    <row r="52" spans="1:9" ht="59.25" customHeight="1">
      <c r="A52" s="109" t="s">
        <v>65</v>
      </c>
      <c r="B52" s="110"/>
      <c r="C52" s="150"/>
      <c r="D52" s="103"/>
      <c r="E52" s="103"/>
      <c r="F52" s="103"/>
      <c r="G52" s="103"/>
      <c r="H52" s="169"/>
      <c r="I52" s="57"/>
    </row>
    <row r="53" spans="1:9" ht="38.25" customHeight="1">
      <c r="A53" s="108" t="s">
        <v>25</v>
      </c>
      <c r="B53" s="108"/>
      <c r="C53" s="12" t="s">
        <v>7</v>
      </c>
      <c r="D53" s="13">
        <v>40</v>
      </c>
      <c r="E53" s="13">
        <v>40</v>
      </c>
      <c r="F53" s="13">
        <v>40</v>
      </c>
      <c r="G53" s="17">
        <v>40</v>
      </c>
      <c r="H53" s="17">
        <v>40</v>
      </c>
      <c r="I53" s="65" t="s">
        <v>29</v>
      </c>
    </row>
    <row r="54" spans="1:9" ht="36" customHeight="1">
      <c r="A54" s="108" t="s">
        <v>67</v>
      </c>
      <c r="B54" s="108"/>
      <c r="C54" s="12" t="s">
        <v>23</v>
      </c>
      <c r="D54" s="13">
        <v>0</v>
      </c>
      <c r="E54" s="13">
        <v>0</v>
      </c>
      <c r="F54" s="13">
        <v>5</v>
      </c>
      <c r="G54" s="17">
        <v>5</v>
      </c>
      <c r="H54" s="17">
        <v>5</v>
      </c>
      <c r="I54" s="63" t="s">
        <v>29</v>
      </c>
    </row>
    <row r="55" spans="1:9" ht="28.5" customHeight="1">
      <c r="A55" s="94" t="s">
        <v>88</v>
      </c>
      <c r="B55" s="36" t="s">
        <v>89</v>
      </c>
      <c r="C55" s="9" t="s">
        <v>23</v>
      </c>
      <c r="D55" s="10">
        <f>ROUND(D63*0.3+D70*0.3+D78*0.2+D85*0.2,4)</f>
        <v>1</v>
      </c>
      <c r="E55" s="10">
        <f>ROUND(E63*0.3+E70*0.3+E78*0.2+E85*0.2,4)</f>
        <v>0.4</v>
      </c>
      <c r="F55" s="10">
        <f>ROUND(F63*0.3+F70*0.3+F78*0.2+F85*0.2,4)</f>
        <v>1</v>
      </c>
      <c r="G55" s="10">
        <f>ROUND(G63*0.3+G70*0.3+G78*0.2+G85*0.2,4)</f>
        <v>0.4</v>
      </c>
      <c r="H55" s="10">
        <f>ROUND(H63*0.3+H70*0.3+H78*0.2+H85*0.2,4)</f>
        <v>1</v>
      </c>
      <c r="I55" s="60" t="s">
        <v>29</v>
      </c>
    </row>
    <row r="56" spans="1:9" ht="29.25" customHeight="1">
      <c r="A56" s="95"/>
      <c r="B56" s="36" t="s">
        <v>44</v>
      </c>
      <c r="C56" s="9" t="s">
        <v>7</v>
      </c>
      <c r="D56" s="11">
        <v>10</v>
      </c>
      <c r="E56" s="11">
        <v>10</v>
      </c>
      <c r="F56" s="11">
        <v>10</v>
      </c>
      <c r="G56" s="11">
        <f>F56</f>
        <v>10</v>
      </c>
      <c r="H56" s="11">
        <v>10</v>
      </c>
      <c r="I56" s="64" t="s">
        <v>29</v>
      </c>
    </row>
    <row r="57" spans="1:9" ht="40.5" customHeight="1">
      <c r="A57" s="99" t="s">
        <v>71</v>
      </c>
      <c r="B57" s="38" t="s">
        <v>73</v>
      </c>
      <c r="C57" s="12" t="s">
        <v>7</v>
      </c>
      <c r="D57" s="14">
        <f>D58</f>
        <v>0</v>
      </c>
      <c r="E57" s="14">
        <f>E58</f>
        <v>100</v>
      </c>
      <c r="F57" s="14">
        <f>F58</f>
        <v>0</v>
      </c>
      <c r="G57" s="14">
        <f>G58</f>
        <v>100</v>
      </c>
      <c r="H57" s="14"/>
      <c r="I57" s="155"/>
    </row>
    <row r="58" spans="1:9" ht="63.75" customHeight="1">
      <c r="A58" s="153" t="s">
        <v>74</v>
      </c>
      <c r="B58" s="154"/>
      <c r="C58" s="111" t="s">
        <v>7</v>
      </c>
      <c r="D58" s="131">
        <v>0</v>
      </c>
      <c r="E58" s="111">
        <f>ROUND((100*15270/15270),2)</f>
        <v>100</v>
      </c>
      <c r="F58" s="111">
        <v>0</v>
      </c>
      <c r="G58" s="111">
        <f>ROUND((100*2453.15/2453.15),2)</f>
        <v>100</v>
      </c>
      <c r="H58" s="131"/>
      <c r="I58" s="156"/>
    </row>
    <row r="59" spans="1:9" ht="42" customHeight="1">
      <c r="A59" s="142" t="s">
        <v>75</v>
      </c>
      <c r="B59" s="143"/>
      <c r="C59" s="112"/>
      <c r="D59" s="132"/>
      <c r="E59" s="112"/>
      <c r="F59" s="112"/>
      <c r="G59" s="112"/>
      <c r="H59" s="132"/>
      <c r="I59" s="156"/>
    </row>
    <row r="60" spans="1:9" ht="31.5" customHeight="1">
      <c r="A60" s="140" t="s">
        <v>76</v>
      </c>
      <c r="B60" s="141"/>
      <c r="C60" s="112"/>
      <c r="D60" s="132"/>
      <c r="E60" s="112"/>
      <c r="F60" s="112"/>
      <c r="G60" s="112"/>
      <c r="H60" s="132"/>
      <c r="I60" s="156"/>
    </row>
    <row r="61" spans="1:9" ht="41.25" customHeight="1">
      <c r="A61" s="138" t="s">
        <v>77</v>
      </c>
      <c r="B61" s="139"/>
      <c r="C61" s="113"/>
      <c r="D61" s="133"/>
      <c r="E61" s="113"/>
      <c r="F61" s="113"/>
      <c r="G61" s="113"/>
      <c r="H61" s="133"/>
      <c r="I61" s="157"/>
    </row>
    <row r="62" spans="1:9" ht="29.25" customHeight="1">
      <c r="A62" s="134" t="s">
        <v>25</v>
      </c>
      <c r="B62" s="134"/>
      <c r="C62" s="12" t="s">
        <v>7</v>
      </c>
      <c r="D62" s="13">
        <v>30</v>
      </c>
      <c r="E62" s="13">
        <v>30</v>
      </c>
      <c r="F62" s="13">
        <v>30</v>
      </c>
      <c r="G62" s="13">
        <v>30</v>
      </c>
      <c r="H62" s="13">
        <v>30</v>
      </c>
      <c r="I62" s="63" t="s">
        <v>29</v>
      </c>
    </row>
    <row r="63" spans="1:9" ht="31.5" customHeight="1">
      <c r="A63" s="108" t="s">
        <v>72</v>
      </c>
      <c r="B63" s="108"/>
      <c r="C63" s="12" t="s">
        <v>23</v>
      </c>
      <c r="D63" s="13">
        <v>1</v>
      </c>
      <c r="E63" s="13">
        <v>0</v>
      </c>
      <c r="F63" s="13">
        <v>1</v>
      </c>
      <c r="G63" s="13">
        <v>0</v>
      </c>
      <c r="H63" s="13">
        <v>1</v>
      </c>
      <c r="I63" s="63" t="s">
        <v>29</v>
      </c>
    </row>
    <row r="64" spans="1:9" ht="31.5">
      <c r="A64" s="99" t="s">
        <v>78</v>
      </c>
      <c r="B64" s="38" t="s">
        <v>79</v>
      </c>
      <c r="C64" s="12" t="s">
        <v>7</v>
      </c>
      <c r="D64" s="14">
        <f>D65</f>
        <v>0</v>
      </c>
      <c r="E64" s="14">
        <f>E65</f>
        <v>100</v>
      </c>
      <c r="F64" s="14">
        <f>F65</f>
        <v>0</v>
      </c>
      <c r="G64" s="14">
        <f>G65</f>
        <v>100</v>
      </c>
      <c r="H64" s="14"/>
      <c r="I64" s="155"/>
    </row>
    <row r="65" spans="1:9" ht="29.25" customHeight="1">
      <c r="A65" s="144" t="s">
        <v>83</v>
      </c>
      <c r="B65" s="145"/>
      <c r="C65" s="111" t="s">
        <v>7</v>
      </c>
      <c r="D65" s="131">
        <v>0</v>
      </c>
      <c r="E65" s="111">
        <f>ROUND((100*1)/1,2)</f>
        <v>100</v>
      </c>
      <c r="F65" s="111">
        <v>0</v>
      </c>
      <c r="G65" s="111">
        <f>ROUND((100*1)/1,2)</f>
        <v>100</v>
      </c>
      <c r="H65" s="131"/>
      <c r="I65" s="156"/>
    </row>
    <row r="66" spans="1:9" ht="46.5" customHeight="1">
      <c r="A66" s="140" t="s">
        <v>81</v>
      </c>
      <c r="B66" s="141"/>
      <c r="C66" s="112"/>
      <c r="D66" s="132"/>
      <c r="E66" s="112"/>
      <c r="F66" s="112"/>
      <c r="G66" s="112"/>
      <c r="H66" s="132"/>
      <c r="I66" s="156"/>
    </row>
    <row r="67" spans="1:9" ht="30.75" customHeight="1">
      <c r="A67" s="140" t="s">
        <v>82</v>
      </c>
      <c r="B67" s="141"/>
      <c r="C67" s="112"/>
      <c r="D67" s="132"/>
      <c r="E67" s="112"/>
      <c r="F67" s="112"/>
      <c r="G67" s="112"/>
      <c r="H67" s="132"/>
      <c r="I67" s="156"/>
    </row>
    <row r="68" spans="1:9" ht="29.25" customHeight="1">
      <c r="A68" s="138" t="s">
        <v>84</v>
      </c>
      <c r="B68" s="139"/>
      <c r="C68" s="113"/>
      <c r="D68" s="133"/>
      <c r="E68" s="113"/>
      <c r="F68" s="113"/>
      <c r="G68" s="113"/>
      <c r="H68" s="133"/>
      <c r="I68" s="157"/>
    </row>
    <row r="69" spans="1:9" ht="27" customHeight="1">
      <c r="A69" s="134" t="s">
        <v>25</v>
      </c>
      <c r="B69" s="134"/>
      <c r="C69" s="12" t="s">
        <v>7</v>
      </c>
      <c r="D69" s="13">
        <v>30</v>
      </c>
      <c r="E69" s="13">
        <v>30</v>
      </c>
      <c r="F69" s="13">
        <v>30</v>
      </c>
      <c r="G69" s="13">
        <v>30</v>
      </c>
      <c r="H69" s="13">
        <v>30</v>
      </c>
      <c r="I69" s="63" t="s">
        <v>29</v>
      </c>
    </row>
    <row r="70" spans="1:9" ht="27" customHeight="1">
      <c r="A70" s="108" t="s">
        <v>80</v>
      </c>
      <c r="B70" s="108"/>
      <c r="C70" s="12" t="s">
        <v>23</v>
      </c>
      <c r="D70" s="13">
        <v>1</v>
      </c>
      <c r="E70" s="13">
        <f>1-((E65-50)/50)</f>
        <v>0</v>
      </c>
      <c r="F70" s="13">
        <v>1</v>
      </c>
      <c r="G70" s="13">
        <v>0</v>
      </c>
      <c r="H70" s="13">
        <v>1</v>
      </c>
      <c r="I70" s="68" t="s">
        <v>29</v>
      </c>
    </row>
    <row r="71" spans="1:9" ht="31.5">
      <c r="A71" s="97" t="s">
        <v>85</v>
      </c>
      <c r="B71" s="37" t="s">
        <v>90</v>
      </c>
      <c r="C71" s="12" t="s">
        <v>7</v>
      </c>
      <c r="D71" s="13">
        <f>D72</f>
        <v>0</v>
      </c>
      <c r="E71" s="13">
        <f>E72</f>
        <v>0</v>
      </c>
      <c r="F71" s="13">
        <f>F72</f>
        <v>0</v>
      </c>
      <c r="G71" s="13">
        <f>G72</f>
        <v>0</v>
      </c>
      <c r="H71" s="13"/>
      <c r="I71" s="149"/>
    </row>
    <row r="72" spans="1:9" ht="45" customHeight="1">
      <c r="A72" s="140" t="s">
        <v>92</v>
      </c>
      <c r="B72" s="141"/>
      <c r="C72" s="150" t="s">
        <v>7</v>
      </c>
      <c r="D72" s="150">
        <v>0</v>
      </c>
      <c r="E72" s="150">
        <v>0</v>
      </c>
      <c r="F72" s="135">
        <v>0</v>
      </c>
      <c r="G72" s="131">
        <v>0</v>
      </c>
      <c r="H72" s="152"/>
      <c r="I72" s="149"/>
    </row>
    <row r="73" spans="1:9" ht="30" customHeight="1">
      <c r="A73" s="140" t="s">
        <v>93</v>
      </c>
      <c r="B73" s="141"/>
      <c r="C73" s="150"/>
      <c r="D73" s="150"/>
      <c r="E73" s="150"/>
      <c r="F73" s="136"/>
      <c r="G73" s="132"/>
      <c r="H73" s="152"/>
      <c r="I73" s="149"/>
    </row>
    <row r="74" spans="1:9" ht="54" customHeight="1">
      <c r="A74" s="140" t="s">
        <v>94</v>
      </c>
      <c r="B74" s="141"/>
      <c r="C74" s="150"/>
      <c r="D74" s="150"/>
      <c r="E74" s="150"/>
      <c r="F74" s="136"/>
      <c r="G74" s="132"/>
      <c r="H74" s="152"/>
      <c r="I74" s="149"/>
    </row>
    <row r="75" spans="1:9" ht="57" customHeight="1">
      <c r="A75" s="140" t="s">
        <v>95</v>
      </c>
      <c r="B75" s="141"/>
      <c r="C75" s="150"/>
      <c r="D75" s="150"/>
      <c r="E75" s="150"/>
      <c r="F75" s="136"/>
      <c r="G75" s="132"/>
      <c r="H75" s="152"/>
      <c r="I75" s="149"/>
    </row>
    <row r="76" spans="1:9" ht="55.5" customHeight="1">
      <c r="A76" s="138" t="s">
        <v>96</v>
      </c>
      <c r="B76" s="139"/>
      <c r="C76" s="150"/>
      <c r="D76" s="150"/>
      <c r="E76" s="150"/>
      <c r="F76" s="137"/>
      <c r="G76" s="133"/>
      <c r="H76" s="152"/>
      <c r="I76" s="149"/>
    </row>
    <row r="77" spans="1:9" ht="33" customHeight="1">
      <c r="A77" s="134" t="s">
        <v>25</v>
      </c>
      <c r="B77" s="134"/>
      <c r="C77" s="20" t="s">
        <v>7</v>
      </c>
      <c r="D77" s="21">
        <v>20</v>
      </c>
      <c r="E77" s="21">
        <v>20</v>
      </c>
      <c r="F77" s="21">
        <v>20</v>
      </c>
      <c r="G77" s="21">
        <v>20</v>
      </c>
      <c r="H77" s="21">
        <v>20</v>
      </c>
      <c r="I77" s="65" t="s">
        <v>29</v>
      </c>
    </row>
    <row r="78" spans="1:9" ht="27" customHeight="1">
      <c r="A78" s="108" t="s">
        <v>86</v>
      </c>
      <c r="B78" s="108"/>
      <c r="C78" s="12" t="s">
        <v>23</v>
      </c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63" t="s">
        <v>29</v>
      </c>
    </row>
    <row r="79" spans="1:9" ht="47.25">
      <c r="A79" s="99" t="s">
        <v>106</v>
      </c>
      <c r="B79" s="38" t="s">
        <v>91</v>
      </c>
      <c r="C79" s="12" t="s">
        <v>7</v>
      </c>
      <c r="D79" s="14">
        <f>D80</f>
        <v>0</v>
      </c>
      <c r="E79" s="14">
        <f>E80</f>
        <v>0</v>
      </c>
      <c r="F79" s="14">
        <f>F80</f>
        <v>0</v>
      </c>
      <c r="G79" s="14">
        <f>G80</f>
        <v>0</v>
      </c>
      <c r="H79" s="14"/>
      <c r="I79" s="151"/>
    </row>
    <row r="80" spans="1:9" ht="58.5" customHeight="1">
      <c r="A80" s="142" t="s">
        <v>98</v>
      </c>
      <c r="B80" s="143"/>
      <c r="C80" s="111" t="s">
        <v>7</v>
      </c>
      <c r="D80" s="131">
        <v>0</v>
      </c>
      <c r="E80" s="111">
        <v>0</v>
      </c>
      <c r="F80" s="131">
        <v>0</v>
      </c>
      <c r="G80" s="131">
        <v>0</v>
      </c>
      <c r="H80" s="159"/>
      <c r="I80" s="151"/>
    </row>
    <row r="81" spans="1:9" ht="56.25" customHeight="1">
      <c r="A81" s="140" t="s">
        <v>97</v>
      </c>
      <c r="B81" s="141"/>
      <c r="C81" s="112"/>
      <c r="D81" s="132"/>
      <c r="E81" s="112"/>
      <c r="F81" s="132"/>
      <c r="G81" s="132"/>
      <c r="H81" s="160"/>
      <c r="I81" s="151"/>
    </row>
    <row r="82" spans="1:9" ht="43.5" customHeight="1">
      <c r="A82" s="140" t="s">
        <v>99</v>
      </c>
      <c r="B82" s="141"/>
      <c r="C82" s="112"/>
      <c r="D82" s="132"/>
      <c r="E82" s="112"/>
      <c r="F82" s="132"/>
      <c r="G82" s="132"/>
      <c r="H82" s="160"/>
      <c r="I82" s="151"/>
    </row>
    <row r="83" spans="1:9" ht="55.5" customHeight="1">
      <c r="A83" s="138" t="s">
        <v>100</v>
      </c>
      <c r="B83" s="139"/>
      <c r="C83" s="113"/>
      <c r="D83" s="133"/>
      <c r="E83" s="113"/>
      <c r="F83" s="133"/>
      <c r="G83" s="133"/>
      <c r="H83" s="161"/>
      <c r="I83" s="151"/>
    </row>
    <row r="84" spans="1:9" ht="30" customHeight="1">
      <c r="A84" s="134" t="s">
        <v>25</v>
      </c>
      <c r="B84" s="134"/>
      <c r="C84" s="12" t="s">
        <v>7</v>
      </c>
      <c r="D84" s="13">
        <v>20</v>
      </c>
      <c r="E84" s="13">
        <v>20</v>
      </c>
      <c r="F84" s="13">
        <v>20</v>
      </c>
      <c r="G84" s="13">
        <v>20</v>
      </c>
      <c r="H84" s="13">
        <v>20</v>
      </c>
      <c r="I84" s="63" t="s">
        <v>29</v>
      </c>
    </row>
    <row r="85" spans="1:9" ht="32.25" customHeight="1">
      <c r="A85" s="108" t="s">
        <v>87</v>
      </c>
      <c r="B85" s="108"/>
      <c r="C85" s="12" t="s">
        <v>23</v>
      </c>
      <c r="D85" s="13">
        <v>1</v>
      </c>
      <c r="E85" s="13">
        <v>1</v>
      </c>
      <c r="F85" s="13">
        <v>1</v>
      </c>
      <c r="G85" s="13">
        <v>1</v>
      </c>
      <c r="H85" s="13">
        <v>1</v>
      </c>
      <c r="I85" s="63" t="s">
        <v>29</v>
      </c>
    </row>
    <row r="86" spans="1:9" ht="49.5" customHeight="1">
      <c r="A86" s="146" t="s">
        <v>102</v>
      </c>
      <c r="B86" s="147"/>
      <c r="C86" s="88" t="s">
        <v>101</v>
      </c>
      <c r="D86" s="89">
        <f>ROUND(D6/100*D5+D34/100*D33+D44/100*D43+D56/100*D55,4)</f>
        <v>1.6384</v>
      </c>
      <c r="E86" s="89">
        <f>ROUND(E6/100*E5+E34/100*E33+E44/100*E43+E56/100*E55,4)</f>
        <v>1.28</v>
      </c>
      <c r="F86" s="89">
        <f>ROUND(F6/100*F5+F34/100*F33+F44/100*F43+F56/100*F55,4)</f>
        <v>1.5368</v>
      </c>
      <c r="G86" s="89">
        <f>ROUND(G6/100*G5+G34/100*G33+G44/100*G43+G56/100*G55,4)</f>
        <v>1.2984</v>
      </c>
      <c r="H86" s="90">
        <f>ROUND(H5*0.4+H33*0.4+H43*0.1+H55*0.1,1)</f>
        <v>2</v>
      </c>
      <c r="I86" s="91" t="s">
        <v>29</v>
      </c>
    </row>
    <row r="87" spans="1:9" ht="40.5" customHeight="1">
      <c r="A87" s="146" t="s">
        <v>141</v>
      </c>
      <c r="B87" s="147"/>
      <c r="C87" s="88" t="s">
        <v>101</v>
      </c>
      <c r="D87" s="92">
        <v>2</v>
      </c>
      <c r="E87" s="92">
        <v>2</v>
      </c>
      <c r="F87" s="92">
        <v>2</v>
      </c>
      <c r="G87" s="92">
        <v>2</v>
      </c>
      <c r="H87" s="92">
        <v>2</v>
      </c>
      <c r="I87" s="91" t="s">
        <v>29</v>
      </c>
    </row>
    <row r="88" spans="1:9" ht="48.75" customHeight="1">
      <c r="A88" s="146" t="s">
        <v>102</v>
      </c>
      <c r="B88" s="147"/>
      <c r="C88" s="22" t="s">
        <v>7</v>
      </c>
      <c r="D88" s="93">
        <f>ROUND(D86/D87*100,2)</f>
        <v>81.92</v>
      </c>
      <c r="E88" s="93">
        <f>ROUND(E86/E87*100,2)</f>
        <v>64</v>
      </c>
      <c r="F88" s="93">
        <f>ROUND(F86/F87*100,2)</f>
        <v>76.84</v>
      </c>
      <c r="G88" s="93">
        <f>ROUND(G86/G87*100,2)</f>
        <v>64.92</v>
      </c>
      <c r="H88" s="93">
        <f>ROUND(H86/H87*100,2)</f>
        <v>100</v>
      </c>
      <c r="I88" s="91" t="s">
        <v>29</v>
      </c>
    </row>
    <row r="90" spans="5:8" ht="51.75" customHeight="1">
      <c r="E90" s="25"/>
      <c r="F90" s="25"/>
      <c r="G90" s="25"/>
      <c r="H90" s="25"/>
    </row>
  </sheetData>
  <sheetProtection/>
  <mergeCells count="119">
    <mergeCell ref="I7:I14"/>
    <mergeCell ref="H46:H47"/>
    <mergeCell ref="I57:I61"/>
    <mergeCell ref="H7:H14"/>
    <mergeCell ref="H51:H52"/>
    <mergeCell ref="I35:I36"/>
    <mergeCell ref="I39:I40"/>
    <mergeCell ref="I29:I30"/>
    <mergeCell ref="I25:I26"/>
    <mergeCell ref="H80:H83"/>
    <mergeCell ref="G58:G61"/>
    <mergeCell ref="D46:D47"/>
    <mergeCell ref="D72:D76"/>
    <mergeCell ref="D58:D61"/>
    <mergeCell ref="D80:D83"/>
    <mergeCell ref="F51:F52"/>
    <mergeCell ref="H58:H61"/>
    <mergeCell ref="D51:D52"/>
    <mergeCell ref="G72:G76"/>
    <mergeCell ref="A58:B58"/>
    <mergeCell ref="E51:E52"/>
    <mergeCell ref="I45:I47"/>
    <mergeCell ref="I64:I68"/>
    <mergeCell ref="F65:F68"/>
    <mergeCell ref="G65:G68"/>
    <mergeCell ref="C58:C61"/>
    <mergeCell ref="A51:B51"/>
    <mergeCell ref="C46:C47"/>
    <mergeCell ref="C51:C52"/>
    <mergeCell ref="A77:B77"/>
    <mergeCell ref="A63:B63"/>
    <mergeCell ref="A59:B59"/>
    <mergeCell ref="H65:H68"/>
    <mergeCell ref="A72:B72"/>
    <mergeCell ref="A70:B70"/>
    <mergeCell ref="A67:B67"/>
    <mergeCell ref="A69:B69"/>
    <mergeCell ref="A61:B61"/>
    <mergeCell ref="H72:H76"/>
    <mergeCell ref="I79:I83"/>
    <mergeCell ref="A75:B75"/>
    <mergeCell ref="A73:B73"/>
    <mergeCell ref="A87:B87"/>
    <mergeCell ref="A82:B82"/>
    <mergeCell ref="A83:B83"/>
    <mergeCell ref="A84:B84"/>
    <mergeCell ref="A85:B85"/>
    <mergeCell ref="A74:B74"/>
    <mergeCell ref="A78:B78"/>
    <mergeCell ref="F80:F83"/>
    <mergeCell ref="A81:B81"/>
    <mergeCell ref="A88:B88"/>
    <mergeCell ref="A86:B86"/>
    <mergeCell ref="A1:I1"/>
    <mergeCell ref="A2:I2"/>
    <mergeCell ref="A76:B76"/>
    <mergeCell ref="I71:I76"/>
    <mergeCell ref="C72:C76"/>
    <mergeCell ref="E72:E76"/>
    <mergeCell ref="D65:D68"/>
    <mergeCell ref="E58:E61"/>
    <mergeCell ref="A62:B62"/>
    <mergeCell ref="E65:E68"/>
    <mergeCell ref="A80:B80"/>
    <mergeCell ref="C80:C83"/>
    <mergeCell ref="E80:E83"/>
    <mergeCell ref="A65:B65"/>
    <mergeCell ref="A60:B60"/>
    <mergeCell ref="C65:C68"/>
    <mergeCell ref="G80:G83"/>
    <mergeCell ref="A53:B53"/>
    <mergeCell ref="A47:B47"/>
    <mergeCell ref="A52:B52"/>
    <mergeCell ref="A48:B48"/>
    <mergeCell ref="A54:B54"/>
    <mergeCell ref="A49:B49"/>
    <mergeCell ref="F72:F76"/>
    <mergeCell ref="A68:B68"/>
    <mergeCell ref="A66:B66"/>
    <mergeCell ref="A15:B15"/>
    <mergeCell ref="A13:B13"/>
    <mergeCell ref="A14:B14"/>
    <mergeCell ref="A31:B31"/>
    <mergeCell ref="A40:B40"/>
    <mergeCell ref="A30:B30"/>
    <mergeCell ref="A16:B16"/>
    <mergeCell ref="A27:B27"/>
    <mergeCell ref="A18:B18"/>
    <mergeCell ref="A32:B32"/>
    <mergeCell ref="A8:B8"/>
    <mergeCell ref="A9:B9"/>
    <mergeCell ref="A10:B10"/>
    <mergeCell ref="A12:B12"/>
    <mergeCell ref="A24:B24"/>
    <mergeCell ref="A26:B26"/>
    <mergeCell ref="A11:B11"/>
    <mergeCell ref="A20:B20"/>
    <mergeCell ref="A21:B21"/>
    <mergeCell ref="A19:B19"/>
    <mergeCell ref="F58:F61"/>
    <mergeCell ref="G51:G52"/>
    <mergeCell ref="G46:G47"/>
    <mergeCell ref="F18:F19"/>
    <mergeCell ref="A28:B28"/>
    <mergeCell ref="H17:H22"/>
    <mergeCell ref="E18:E19"/>
    <mergeCell ref="A23:B23"/>
    <mergeCell ref="A41:B41"/>
    <mergeCell ref="A36:B36"/>
    <mergeCell ref="G18:G19"/>
    <mergeCell ref="E46:E47"/>
    <mergeCell ref="F46:F47"/>
    <mergeCell ref="D18:D19"/>
    <mergeCell ref="I17:I22"/>
    <mergeCell ref="A22:B22"/>
    <mergeCell ref="A37:B37"/>
    <mergeCell ref="A38:B38"/>
    <mergeCell ref="A42:B42"/>
    <mergeCell ref="A46:B46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3"/>
  <rowBreaks count="2" manualBreakCount="2">
    <brk id="38" max="8" man="1"/>
    <brk id="78" max="255" man="1"/>
  </rowBreaks>
  <colBreaks count="1" manualBreakCount="1">
    <brk id="9" max="65535" man="1"/>
  </colBreaks>
  <drawing r:id="rId12"/>
  <legacyDrawing r:id="rId11"/>
  <oleObjects>
    <oleObject progId="Equation.3" shapeId="643801" r:id="rId1"/>
    <oleObject progId="Equation.3" shapeId="919280" r:id="rId2"/>
    <oleObject progId="Equation.3" shapeId="936775" r:id="rId3"/>
    <oleObject progId="Equation.3" shapeId="1003797" r:id="rId4"/>
    <oleObject progId="Equation.3" shapeId="1050658" r:id="rId5"/>
    <oleObject progId="Equation.3" shapeId="1272809" r:id="rId6"/>
    <oleObject progId="Equation.3" shapeId="1687702" r:id="rId7"/>
    <oleObject progId="Equation.3" shapeId="543252" r:id="rId8"/>
    <oleObject progId="Equation.3" shapeId="134116" r:id="rId9"/>
    <oleObject progId="Equation.3" shapeId="1449621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3:G26"/>
  <sheetViews>
    <sheetView zoomScale="78" zoomScaleNormal="78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46.00390625" style="81" customWidth="1"/>
    <col min="2" max="2" width="26.8515625" style="81" customWidth="1"/>
    <col min="3" max="3" width="25.140625" style="82" customWidth="1"/>
    <col min="4" max="4" width="26.8515625" style="82" customWidth="1"/>
    <col min="5" max="5" width="27.57421875" style="82" customWidth="1"/>
    <col min="6" max="6" width="25.140625" style="0" customWidth="1"/>
    <col min="7" max="7" width="13.8515625" style="0" bestFit="1" customWidth="1"/>
  </cols>
  <sheetData>
    <row r="3" spans="1:5" ht="167.25" customHeight="1">
      <c r="A3" s="73" t="s">
        <v>108</v>
      </c>
      <c r="B3" s="74" t="s">
        <v>117</v>
      </c>
      <c r="C3" s="74" t="s">
        <v>120</v>
      </c>
      <c r="D3" s="74" t="s">
        <v>119</v>
      </c>
      <c r="E3" s="74" t="s">
        <v>118</v>
      </c>
    </row>
    <row r="4" spans="1:6" ht="93.75" customHeight="1">
      <c r="A4" s="75" t="s">
        <v>26</v>
      </c>
      <c r="B4" s="76">
        <f>SUM(B5:B10)</f>
        <v>0</v>
      </c>
      <c r="C4" s="76">
        <f>SUM(C5:C10)</f>
        <v>28846085.92</v>
      </c>
      <c r="D4" s="76">
        <f>SUM(D5:D10)</f>
        <v>18141967.04</v>
      </c>
      <c r="E4" s="76">
        <f>SUM(E5:E10)</f>
        <v>11914162.37</v>
      </c>
      <c r="F4" s="71"/>
    </row>
    <row r="5" spans="1:5" s="2" customFormat="1" ht="160.5" customHeight="1">
      <c r="A5" s="77" t="s">
        <v>123</v>
      </c>
      <c r="B5" s="77"/>
      <c r="C5" s="72"/>
      <c r="D5" s="78">
        <v>6051614.1</v>
      </c>
      <c r="E5" s="72"/>
    </row>
    <row r="6" spans="1:5" s="2" customFormat="1" ht="98.25" customHeight="1">
      <c r="A6" s="77" t="s">
        <v>125</v>
      </c>
      <c r="B6" s="77"/>
      <c r="C6" s="72"/>
      <c r="D6" s="78">
        <f>74350+2091662</f>
        <v>2166012</v>
      </c>
      <c r="E6" s="72"/>
    </row>
    <row r="7" spans="1:5" s="2" customFormat="1" ht="127.5" customHeight="1">
      <c r="A7" s="77" t="s">
        <v>122</v>
      </c>
      <c r="B7" s="77"/>
      <c r="C7" s="78">
        <v>75810</v>
      </c>
      <c r="D7" s="78">
        <v>9924340.94</v>
      </c>
      <c r="E7" s="78">
        <v>11914162.37</v>
      </c>
    </row>
    <row r="8" spans="1:5" s="2" customFormat="1" ht="106.5" customHeight="1">
      <c r="A8" s="77" t="s">
        <v>127</v>
      </c>
      <c r="B8" s="77"/>
      <c r="C8" s="78">
        <v>4150.87</v>
      </c>
      <c r="D8" s="72"/>
      <c r="E8" s="72"/>
    </row>
    <row r="9" spans="1:5" s="2" customFormat="1" ht="72" customHeight="1">
      <c r="A9" s="77" t="s">
        <v>131</v>
      </c>
      <c r="B9" s="77"/>
      <c r="C9" s="78">
        <v>7632144</v>
      </c>
      <c r="D9" s="72"/>
      <c r="E9" s="78"/>
    </row>
    <row r="10" spans="1:5" s="2" customFormat="1" ht="122.25" customHeight="1">
      <c r="A10" s="77" t="s">
        <v>129</v>
      </c>
      <c r="B10" s="77"/>
      <c r="C10" s="78">
        <f>21133981.05</f>
        <v>21133981.05</v>
      </c>
      <c r="D10" s="72"/>
      <c r="E10" s="72"/>
    </row>
    <row r="11" spans="1:5" s="2" customFormat="1" ht="112.5" customHeight="1">
      <c r="A11" s="77" t="s">
        <v>135</v>
      </c>
      <c r="B11" s="77"/>
      <c r="C11" s="78">
        <v>23396000</v>
      </c>
      <c r="D11" s="72"/>
      <c r="E11" s="72"/>
    </row>
    <row r="12" spans="1:6" s="2" customFormat="1" ht="87" customHeight="1">
      <c r="A12" s="75" t="s">
        <v>27</v>
      </c>
      <c r="B12" s="76">
        <f>SUM(B13:B26)</f>
        <v>0</v>
      </c>
      <c r="C12" s="76">
        <f>SUM(C13:C26)</f>
        <v>77955370.62</v>
      </c>
      <c r="D12" s="76">
        <f>SUM(D13:D26)</f>
        <v>18155883.93</v>
      </c>
      <c r="E12" s="76">
        <f>SUM(E13:E26)</f>
        <v>11926020.1</v>
      </c>
      <c r="F12" s="55"/>
    </row>
    <row r="13" spans="1:5" s="2" customFormat="1" ht="158.25" customHeight="1">
      <c r="A13" s="79" t="s">
        <v>123</v>
      </c>
      <c r="B13" s="77"/>
      <c r="C13" s="72"/>
      <c r="D13" s="78">
        <f>6051614.1</f>
        <v>6051614.1</v>
      </c>
      <c r="E13" s="72"/>
    </row>
    <row r="14" spans="1:5" s="2" customFormat="1" ht="82.5">
      <c r="A14" s="77" t="s">
        <v>125</v>
      </c>
      <c r="B14" s="77"/>
      <c r="C14" s="72"/>
      <c r="D14" s="78">
        <f>74350+2091662</f>
        <v>2166012</v>
      </c>
      <c r="E14" s="72"/>
    </row>
    <row r="15" spans="1:6" s="2" customFormat="1" ht="126.75" customHeight="1">
      <c r="A15" s="77" t="s">
        <v>122</v>
      </c>
      <c r="B15" s="77"/>
      <c r="C15" s="78">
        <v>75810</v>
      </c>
      <c r="D15" s="78">
        <v>9924340.94</v>
      </c>
      <c r="E15" s="78">
        <v>11914162.37</v>
      </c>
      <c r="F15" s="55"/>
    </row>
    <row r="16" spans="1:6" s="2" customFormat="1" ht="126.75" customHeight="1">
      <c r="A16" s="77" t="s">
        <v>124</v>
      </c>
      <c r="B16" s="77"/>
      <c r="C16" s="78"/>
      <c r="D16" s="78">
        <v>13916.89</v>
      </c>
      <c r="E16" s="78"/>
      <c r="F16" s="55"/>
    </row>
    <row r="17" spans="1:6" s="2" customFormat="1" ht="119.25" customHeight="1">
      <c r="A17" s="77" t="s">
        <v>126</v>
      </c>
      <c r="B17" s="77"/>
      <c r="C17" s="78">
        <v>47500</v>
      </c>
      <c r="D17" s="78"/>
      <c r="E17" s="78"/>
      <c r="F17" s="55"/>
    </row>
    <row r="18" spans="1:5" s="2" customFormat="1" ht="101.25" customHeight="1">
      <c r="A18" s="77" t="s">
        <v>127</v>
      </c>
      <c r="B18" s="77"/>
      <c r="C18" s="78">
        <v>1400.1</v>
      </c>
      <c r="D18" s="72"/>
      <c r="E18" s="72"/>
    </row>
    <row r="19" spans="1:5" s="2" customFormat="1" ht="75" customHeight="1">
      <c r="A19" s="77" t="s">
        <v>131</v>
      </c>
      <c r="B19" s="77"/>
      <c r="C19" s="78">
        <v>9622696.13</v>
      </c>
      <c r="D19" s="72"/>
      <c r="E19" s="78"/>
    </row>
    <row r="20" spans="1:5" s="2" customFormat="1" ht="88.5" customHeight="1">
      <c r="A20" s="77" t="s">
        <v>130</v>
      </c>
      <c r="B20" s="77"/>
      <c r="C20" s="78">
        <f>1092624</f>
        <v>1092624</v>
      </c>
      <c r="D20" s="72"/>
      <c r="E20" s="78"/>
    </row>
    <row r="21" spans="1:5" s="2" customFormat="1" ht="86.25" customHeight="1">
      <c r="A21" s="77" t="s">
        <v>133</v>
      </c>
      <c r="B21" s="77"/>
      <c r="C21" s="78">
        <v>18200395.5</v>
      </c>
      <c r="D21" s="72"/>
      <c r="E21" s="78"/>
    </row>
    <row r="22" spans="1:5" s="2" customFormat="1" ht="91.5" customHeight="1">
      <c r="A22" s="77" t="s">
        <v>132</v>
      </c>
      <c r="B22" s="77"/>
      <c r="C22" s="78">
        <f>745478.08</f>
        <v>745478.08</v>
      </c>
      <c r="D22" s="72"/>
      <c r="E22" s="78"/>
    </row>
    <row r="23" spans="1:7" s="2" customFormat="1" ht="119.25" customHeight="1">
      <c r="A23" s="77" t="s">
        <v>128</v>
      </c>
      <c r="B23" s="77"/>
      <c r="C23" s="78">
        <v>10000000</v>
      </c>
      <c r="D23" s="72"/>
      <c r="E23" s="72"/>
      <c r="G23" s="55"/>
    </row>
    <row r="24" spans="1:5" ht="42" customHeight="1">
      <c r="A24" s="77" t="s">
        <v>121</v>
      </c>
      <c r="B24" s="77"/>
      <c r="C24" s="78"/>
      <c r="D24" s="78"/>
      <c r="E24" s="78">
        <v>11857.73</v>
      </c>
    </row>
    <row r="25" spans="1:5" ht="126" customHeight="1">
      <c r="A25" s="77" t="s">
        <v>129</v>
      </c>
      <c r="B25" s="77"/>
      <c r="C25" s="78">
        <v>23352766.37</v>
      </c>
      <c r="D25" s="72"/>
      <c r="E25" s="72"/>
    </row>
    <row r="26" spans="1:5" ht="146.25" customHeight="1">
      <c r="A26" s="80" t="s">
        <v>134</v>
      </c>
      <c r="B26" s="80"/>
      <c r="C26" s="78">
        <f>11243186.34+3573514.1</f>
        <v>14816700.44</v>
      </c>
      <c r="D26" s="78"/>
      <c r="E26" s="72"/>
    </row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0.140625" style="0" customWidth="1"/>
    <col min="2" max="2" width="24.8515625" style="0" customWidth="1"/>
    <col min="3" max="3" width="17.57421875" style="0" customWidth="1"/>
    <col min="4" max="4" width="18.57421875" style="0" customWidth="1"/>
    <col min="5" max="5" width="16.8515625" style="0" customWidth="1"/>
  </cols>
  <sheetData>
    <row r="1" spans="1:5" ht="66.75" customHeight="1">
      <c r="A1" s="42" t="s">
        <v>116</v>
      </c>
      <c r="B1" s="42" t="s">
        <v>115</v>
      </c>
      <c r="C1" s="1" t="s">
        <v>114</v>
      </c>
      <c r="D1" s="1" t="s">
        <v>111</v>
      </c>
      <c r="E1" s="1" t="s">
        <v>112</v>
      </c>
    </row>
    <row r="2" spans="1:5" ht="12.75">
      <c r="A2" s="70" t="e">
        <f>Оценка!#REF!</f>
        <v>#REF!</v>
      </c>
      <c r="B2" s="70">
        <f>Оценка!G88</f>
        <v>64.92</v>
      </c>
      <c r="C2" s="70">
        <f>Оценка!E88</f>
        <v>64</v>
      </c>
      <c r="D2" s="70">
        <f>Оценка!D88</f>
        <v>81.92</v>
      </c>
      <c r="E2" s="70">
        <f>Оценка!F88</f>
        <v>76.84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B6"/>
  <sheetViews>
    <sheetView zoomScalePageLayoutView="0" workbookViewId="0" topLeftCell="A1">
      <selection activeCell="A6" sqref="A6:B6"/>
    </sheetView>
  </sheetViews>
  <sheetFormatPr defaultColWidth="31.00390625" defaultRowHeight="12.75"/>
  <cols>
    <col min="1" max="1" width="56.28125" style="83" customWidth="1"/>
    <col min="2" max="2" width="26.7109375" style="83" customWidth="1"/>
    <col min="3" max="16384" width="31.00390625" style="83" customWidth="1"/>
  </cols>
  <sheetData>
    <row r="1" spans="1:2" ht="42.75" customHeight="1">
      <c r="A1" s="170"/>
      <c r="B1" s="170"/>
    </row>
    <row r="2" spans="1:2" ht="18.75">
      <c r="A2" s="84" t="s">
        <v>136</v>
      </c>
      <c r="B2" s="85">
        <v>0.64</v>
      </c>
    </row>
    <row r="3" spans="1:2" ht="56.25">
      <c r="A3" s="84" t="s">
        <v>138</v>
      </c>
      <c r="B3" s="85">
        <v>0.649</v>
      </c>
    </row>
    <row r="4" spans="1:2" ht="37.5">
      <c r="A4" s="84" t="s">
        <v>137</v>
      </c>
      <c r="B4" s="85">
        <v>0.768</v>
      </c>
    </row>
    <row r="5" spans="1:2" ht="37.5">
      <c r="A5" s="84" t="s">
        <v>109</v>
      </c>
      <c r="B5" s="85">
        <v>0.819</v>
      </c>
    </row>
    <row r="6" spans="1:2" ht="94.5" customHeight="1">
      <c r="A6" s="170" t="s">
        <v>139</v>
      </c>
      <c r="B6" s="170"/>
    </row>
  </sheetData>
  <sheetProtection/>
  <mergeCells count="2">
    <mergeCell ref="A1:B1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2019-11-19T09:07:22Z</cp:lastPrinted>
  <dcterms:created xsi:type="dcterms:W3CDTF">1996-10-08T23:32:33Z</dcterms:created>
  <dcterms:modified xsi:type="dcterms:W3CDTF">2019-11-25T14:41:34Z</dcterms:modified>
  <cp:category/>
  <cp:version/>
  <cp:contentType/>
  <cp:contentStatus/>
</cp:coreProperties>
</file>