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<sst xmlns="http://schemas.openxmlformats.org/spreadsheetml/2006/main" count="246" uniqueCount="125">
  <si>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</si>
  <si>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</si>
  <si>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</si>
  <si>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</si>
  <si>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</si>
  <si>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</si>
  <si>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</si>
  <si>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</si>
  <si>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</si>
  <si>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</si>
  <si>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</si>
  <si>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</si>
  <si>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</si>
  <si>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</si>
  <si>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</si>
  <si>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</si>
  <si>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</si>
  <si>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</si>
  <si>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</si>
  <si>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</si>
  <si>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</si>
  <si>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</si>
  <si>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</si>
  <si>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</si>
  <si>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</si>
  <si>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</si>
  <si>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</si>
  <si>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</si>
  <si>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</si>
  <si>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</si>
  <si>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</si>
  <si>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</si>
  <si>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</si>
  <si>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</si>
  <si>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</si>
  <si>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</si>
  <si>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</si>
  <si>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</si>
  <si>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</si>
  <si>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</si>
  <si>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</si>
  <si>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</si>
  <si>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</si>
  <si>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</si>
  <si>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</si>
  <si>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</si>
  <si>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</si>
  <si>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</si>
  <si>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</si>
  <si>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</si>
  <si>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</si>
  <si>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</si>
  <si>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</si>
  <si>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</si>
  <si>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</si>
  <si>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</si>
  <si>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</si>
  <si>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</si>
  <si>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</si>
  <si>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</si>
  <si>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</si>
  <si>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</si>
  <si>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</si>
  <si>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</si>
  <si>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</si>
  <si>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</si>
  <si>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</si>
  <si>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</si>
  <si>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</si>
  <si>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</si>
  <si>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</si>
  <si>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</si>
  <si>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</si>
  <si>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</si>
  <si>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</si>
  <si>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</si>
  <si>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</si>
  <si>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</si>
  <si>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</si>
  <si>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</si>
  <si>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</si>
  <si>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</si>
  <si>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</si>
  <si>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</si>
  <si>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</si>
  <si>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</si>
  <si>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</si>
  <si>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</si>
  <si>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</si>
  <si>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</si>
  <si>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</si>
  <si>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</si>
  <si>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</si>
  <si>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</si>
  <si>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</si>
  <si>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</si>
  <si>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</si>
  <si>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</si>
  <si>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</si>
  <si>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</si>
  <si>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</si>
  <si>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</si>
  <si>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</si>
  <si>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</si>
  <si>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</si>
  <si>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</si>
  <si>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</si>
  <si>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</si>
  <si>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 xml:space="preserve">Е(Р)=5, если Р=0
Е(Р)=4, если Р=1
Е(Р)=3, если Р=2
Е(Р)=2, если Р=3
Е(Р)=1, если Р=4
Е(Р)=0, если P&gt;=5
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</si>
  <si>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</si>
  <si>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Наименование</t>
  </si>
  <si>
    <t>(по итогам 9 месяцев 2016 года)</t>
  </si>
  <si>
    <t>Значения показателей ГАБС - Администрация ЗАТО Александровск по состоянию на 30.09.2016</t>
  </si>
  <si>
    <t>Значения показателей ГАБС - Управление муниципальной собственностью администрации ЗАТО Александровск по состоянию на 30.09.2016</t>
  </si>
  <si>
    <t>Значения показателей ГАБС - Управление образования администрации ЗАТО Александровск по состоянию на 30.09.2016</t>
  </si>
  <si>
    <t>Значения показателей ГАБС - Управление культуры, спорта и молодежной политики администрации ЗАТО Александровск по состоянию на 30.09.2016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</si>
  <si>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</si>
  <si>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</si>
  <si>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</si>
  <si>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</si>
  <si>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</si>
  <si>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</si>
  <si>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Мероприятия государственной программы Российской Федерации "Доступная среда" на 2011-2020 годы</t>
  </si>
  <si>
    <t>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</si>
  <si>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Расчет максимального значения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</si>
</sst>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  <numFmt numFmtId="198" formatCode="#,##0.00&quot;р.&quot;"/>
    <numFmt numFmtId="199" formatCode="\О\с\н\о\в\н\о\й"/>
  </numFmts>
  <fonts count="60">
    <font>
      <sz val="10"/>
      <name val="Arial"/>
      <family val="0"/>
    </font>
    <font>
      <sz val="10"/>
      <color indexed="8"/>
      <name val="Arial Cyr"/>
      <family val="0"/>
    </font>
    <font>
      <sz val="13"/>
      <name val="Times New Roman"/>
      <family val="1"/>
    </font>
    <font>
      <b/>
      <sz val="8"/>
      <color indexed="5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Times New Roman"/>
      <family val="1"/>
    </font>
    <font>
      <sz val="13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b/>
      <sz val="10"/>
      <color indexed="28"/>
      <name val="Times New Roman"/>
      <family val="0"/>
    </font>
    <font>
      <b/>
      <i/>
      <sz val="12"/>
      <color indexed="2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/>
      <name val="Times New Roman"/>
      <family val="1"/>
    </font>
    <font>
      <sz val="13"/>
      <color theme="3"/>
      <name val="Times New Roman"/>
      <family val="1"/>
    </font>
    <font>
      <b/>
      <sz val="12"/>
      <color theme="3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56" fillId="5" borderId="10" xfId="0" applyFont="1" applyFill="1" applyBorder="1" applyAlignment="1">
      <alignment vertical="center" wrapText="1"/>
    </xf>
    <xf numFmtId="4" fontId="56" fillId="5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9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right" vertical="center" wrapText="1"/>
    </xf>
    <xf numFmtId="0" fontId="4" fillId="34" borderId="14" xfId="0" applyFont="1" applyFill="1" applyBorder="1" applyAlignment="1">
      <alignment horizontal="center" vertical="center" wrapText="1"/>
    </xf>
    <xf numFmtId="194" fontId="9" fillId="34" borderId="10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192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192" fontId="9" fillId="35" borderId="10" xfId="0" applyNumberFormat="1" applyFont="1" applyFill="1" applyBorder="1" applyAlignment="1">
      <alignment horizontal="center" vertical="center" wrapText="1"/>
    </xf>
    <xf numFmtId="4" fontId="9" fillId="35" borderId="11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4" fontId="0" fillId="36" borderId="11" xfId="0" applyNumberFormat="1" applyFont="1" applyFill="1" applyBorder="1" applyAlignment="1">
      <alignment horizontal="center" vertical="center" wrapText="1"/>
    </xf>
    <xf numFmtId="4" fontId="9" fillId="35" borderId="12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4" fontId="9" fillId="35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49" fontId="9" fillId="35" borderId="11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4" fontId="9" fillId="35" borderId="16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9" fillId="34" borderId="15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92" fontId="9" fillId="35" borderId="11" xfId="0" applyNumberFormat="1" applyFont="1" applyFill="1" applyBorder="1" applyAlignment="1">
      <alignment horizontal="center" vertical="center" wrapText="1"/>
    </xf>
    <xf numFmtId="192" fontId="9" fillId="35" borderId="16" xfId="0" applyNumberFormat="1" applyFont="1" applyFill="1" applyBorder="1" applyAlignment="1">
      <alignment horizontal="center" vertic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4" fontId="9" fillId="34" borderId="16" xfId="0" applyNumberFormat="1" applyFont="1" applyFill="1" applyBorder="1" applyAlignment="1">
      <alignment horizontal="center" vertical="center" wrapText="1"/>
    </xf>
    <xf numFmtId="4" fontId="9" fillId="35" borderId="17" xfId="0" applyNumberFormat="1" applyFont="1" applyFill="1" applyBorder="1" applyAlignment="1">
      <alignment horizontal="center" vertical="center" wrapText="1"/>
    </xf>
    <xf numFmtId="4" fontId="9" fillId="35" borderId="13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195" fontId="9" fillId="37" borderId="10" xfId="0" applyNumberFormat="1" applyFont="1" applyFill="1" applyBorder="1" applyAlignment="1">
      <alignment horizontal="center" vertical="center" wrapText="1"/>
    </xf>
    <xf numFmtId="195" fontId="5" fillId="37" borderId="10" xfId="0" applyNumberFormat="1" applyFont="1" applyFill="1" applyBorder="1" applyAlignment="1">
      <alignment horizontal="center" vertical="center" wrapText="1"/>
    </xf>
    <xf numFmtId="194" fontId="9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192" fontId="9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9" fillId="35" borderId="11" xfId="0" applyNumberFormat="1" applyFont="1" applyFill="1" applyBorder="1" applyAlignment="1">
      <alignment horizontal="center" vertical="center" wrapText="1"/>
    </xf>
    <xf numFmtId="4" fontId="9" fillId="35" borderId="19" xfId="0" applyNumberFormat="1" applyFont="1" applyFill="1" applyBorder="1" applyAlignment="1">
      <alignment horizontal="center" vertical="center" wrapText="1"/>
    </xf>
    <xf numFmtId="4" fontId="9" fillId="35" borderId="12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9" fontId="9" fillId="36" borderId="15" xfId="0" applyNumberFormat="1" applyFont="1" applyFill="1" applyBorder="1" applyAlignment="1">
      <alignment horizontal="right" vertical="center" wrapText="1"/>
    </xf>
    <xf numFmtId="49" fontId="9" fillId="36" borderId="14" xfId="0" applyNumberFormat="1" applyFont="1" applyFill="1" applyBorder="1" applyAlignment="1">
      <alignment horizontal="right" vertical="center" wrapText="1"/>
    </xf>
    <xf numFmtId="0" fontId="10" fillId="36" borderId="15" xfId="0" applyFont="1" applyFill="1" applyBorder="1" applyAlignment="1">
      <alignment horizontal="right" vertical="center" wrapText="1"/>
    </xf>
    <xf numFmtId="0" fontId="10" fillId="36" borderId="14" xfId="0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 horizontal="right" vertical="center" wrapText="1"/>
    </xf>
    <xf numFmtId="0" fontId="4" fillId="35" borderId="14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top" wrapText="1"/>
    </xf>
    <xf numFmtId="0" fontId="10" fillId="36" borderId="16" xfId="0" applyFont="1" applyFill="1" applyBorder="1" applyAlignment="1">
      <alignment horizontal="right" vertical="center" wrapText="1"/>
    </xf>
    <xf numFmtId="0" fontId="10" fillId="36" borderId="13" xfId="0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4" fillId="35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0" fillId="36" borderId="15" xfId="0" applyNumberFormat="1" applyFont="1" applyFill="1" applyBorder="1" applyAlignment="1">
      <alignment horizontal="right" vertical="center" wrapText="1"/>
    </xf>
    <xf numFmtId="49" fontId="0" fillId="36" borderId="14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 vertical="center" wrapText="1"/>
    </xf>
    <xf numFmtId="49" fontId="0" fillId="0" borderId="16" xfId="0" applyNumberFormat="1" applyFont="1" applyFill="1" applyBorder="1" applyAlignment="1">
      <alignment horizontal="right" vertical="center" wrapText="1"/>
    </xf>
    <xf numFmtId="49" fontId="0" fillId="0" borderId="13" xfId="0" applyNumberFormat="1" applyFont="1" applyFill="1" applyBorder="1" applyAlignment="1">
      <alignment horizontal="right" vertical="center" wrapText="1"/>
    </xf>
    <xf numFmtId="192" fontId="9" fillId="0" borderId="11" xfId="0" applyNumberFormat="1" applyFont="1" applyFill="1" applyBorder="1" applyAlignment="1">
      <alignment horizontal="center" vertical="center" wrapText="1"/>
    </xf>
    <xf numFmtId="192" fontId="9" fillId="0" borderId="12" xfId="0" applyNumberFormat="1" applyFont="1" applyFill="1" applyBorder="1" applyAlignment="1">
      <alignment horizontal="center" vertical="center" wrapText="1"/>
    </xf>
    <xf numFmtId="192" fontId="9" fillId="36" borderId="11" xfId="0" applyNumberFormat="1" applyFont="1" applyFill="1" applyBorder="1" applyAlignment="1">
      <alignment horizontal="center" vertical="center" wrapText="1"/>
    </xf>
    <xf numFmtId="192" fontId="9" fillId="36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right" vertical="center" wrapText="1"/>
    </xf>
    <xf numFmtId="49" fontId="0" fillId="0" borderId="17" xfId="0" applyNumberFormat="1" applyFont="1" applyFill="1" applyBorder="1" applyAlignment="1">
      <alignment horizontal="right" vertical="center" wrapText="1"/>
    </xf>
    <xf numFmtId="49" fontId="0" fillId="0" borderId="20" xfId="0" applyNumberFormat="1" applyFont="1" applyFill="1" applyBorder="1" applyAlignment="1">
      <alignment horizontal="right" vertical="center" wrapText="1"/>
    </xf>
    <xf numFmtId="0" fontId="4" fillId="35" borderId="12" xfId="0" applyFont="1" applyFill="1" applyBorder="1" applyAlignment="1">
      <alignment horizontal="right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0" fillId="36" borderId="16" xfId="0" applyNumberFormat="1" applyFont="1" applyFill="1" applyBorder="1" applyAlignment="1">
      <alignment horizontal="right" vertical="center" wrapText="1"/>
    </xf>
    <xf numFmtId="49" fontId="0" fillId="36" borderId="13" xfId="0" applyNumberFormat="1" applyFont="1" applyFill="1" applyBorder="1" applyAlignment="1">
      <alignment horizontal="right" vertical="center" wrapText="1"/>
    </xf>
    <xf numFmtId="49" fontId="0" fillId="36" borderId="21" xfId="0" applyNumberFormat="1" applyFont="1" applyFill="1" applyBorder="1" applyAlignment="1">
      <alignment horizontal="right" vertical="center" wrapText="1"/>
    </xf>
    <xf numFmtId="49" fontId="0" fillId="36" borderId="22" xfId="0" applyNumberFormat="1" applyFont="1" applyFill="1" applyBorder="1" applyAlignment="1">
      <alignment horizontal="right" vertical="center" wrapText="1"/>
    </xf>
    <xf numFmtId="49" fontId="0" fillId="36" borderId="17" xfId="0" applyNumberFormat="1" applyFont="1" applyFill="1" applyBorder="1" applyAlignment="1">
      <alignment horizontal="right" vertical="center" wrapText="1"/>
    </xf>
    <xf numFmtId="49" fontId="0" fillId="36" borderId="20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0" fillId="0" borderId="16" xfId="0" applyNumberFormat="1" applyFon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right" vertical="center" wrapText="1"/>
    </xf>
    <xf numFmtId="49" fontId="0" fillId="0" borderId="21" xfId="0" applyNumberFormat="1" applyFont="1" applyBorder="1" applyAlignment="1">
      <alignment horizontal="right" vertical="center" wrapText="1"/>
    </xf>
    <xf numFmtId="49" fontId="0" fillId="0" borderId="22" xfId="0" applyNumberFormat="1" applyFont="1" applyBorder="1" applyAlignment="1">
      <alignment horizontal="right" vertical="center" wrapText="1"/>
    </xf>
    <xf numFmtId="49" fontId="0" fillId="0" borderId="17" xfId="0" applyNumberFormat="1" applyFont="1" applyBorder="1" applyAlignment="1">
      <alignment horizontal="right" vertical="center" wrapText="1"/>
    </xf>
    <xf numFmtId="49" fontId="0" fillId="0" borderId="2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37" borderId="15" xfId="0" applyNumberFormat="1" applyFont="1" applyFill="1" applyBorder="1" applyAlignment="1">
      <alignment horizontal="right" vertical="center" wrapText="1"/>
    </xf>
    <xf numFmtId="49" fontId="9" fillId="37" borderId="14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6600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2016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года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(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в процентах)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2325"/>
          <c:w val="0.9875"/>
          <c:h val="0.821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78.96</c:v>
                </c:pt>
                <c:pt idx="1">
                  <c:v>67</c:v>
                </c:pt>
                <c:pt idx="2">
                  <c:v>69.42</c:v>
                </c:pt>
                <c:pt idx="3">
                  <c:v>72.96</c:v>
                </c:pt>
              </c:numCache>
            </c:numRef>
          </c:val>
          <c:shape val="cylinder"/>
        </c:ser>
        <c:shape val="cylinder"/>
        <c:axId val="26056877"/>
        <c:axId val="33185302"/>
        <c:axId val="30232263"/>
      </c:bar3DChart>
      <c:catAx>
        <c:axId val="2605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00"/>
                </a:solidFill>
              </a:defRPr>
            </a:pPr>
          </a:p>
        </c:txPr>
        <c:crossAx val="33185302"/>
        <c:crosses val="autoZero"/>
        <c:auto val="1"/>
        <c:lblOffset val="100"/>
        <c:tickLblSkip val="1"/>
        <c:noMultiLvlLbl val="0"/>
      </c:catAx>
      <c:valAx>
        <c:axId val="33185302"/>
        <c:scaling>
          <c:orientation val="minMax"/>
        </c:scaling>
        <c:axPos val="l"/>
        <c:majorGridlines>
          <c:spPr>
            <a:ln w="12700">
              <a:solidFill>
                <a:srgbClr val="993366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660066"/>
                </a:solidFill>
              </a:defRPr>
            </a:pPr>
          </a:p>
        </c:txPr>
        <c:crossAx val="26056877"/>
        <c:crossesAt val="1"/>
        <c:crossBetween val="between"/>
        <c:dispUnits/>
      </c:valAx>
      <c:serAx>
        <c:axId val="30232263"/>
        <c:scaling>
          <c:orientation val="minMax"/>
        </c:scaling>
        <c:axPos val="b"/>
        <c:delete val="1"/>
        <c:majorTickMark val="out"/>
        <c:minorTickMark val="none"/>
        <c:tickLblPos val="nextTo"/>
        <c:crossAx val="33185302"/>
        <c:crosses val="autoZero"/>
        <c:tickLblSkip val="1"/>
        <c:tickMarkSkip val="1"/>
      </c:serAx>
      <c:spPr>
        <a:gradFill rotWithShape="1">
          <a:gsLst>
            <a:gs pos="0">
              <a:srgbClr val="FC9FCB"/>
            </a:gs>
            <a:gs pos="6500">
              <a:srgbClr val="FAA88A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8B298B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0080"/>
          </a:solidFill>
        </a:ln>
      </c:spPr>
      <c:thickness val="0"/>
    </c:sideWall>
    <c:backWall>
      <c:spPr>
        <a:noFill/>
        <a:ln w="12700">
          <a:solidFill>
            <a:srgbClr val="800080"/>
          </a:solidFill>
        </a:ln>
      </c:spPr>
      <c:thickness val="0"/>
    </c:backWall>
    <c:plotVisOnly val="1"/>
    <c:dispBlanksAs val="gap"/>
    <c:showDLblsOverMax val="0"/>
  </c:chart>
  <c:spPr>
    <a:solidFill>
      <a:srgbClr val="DD95C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7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15.emf" /><Relationship Id="rId6" Type="http://schemas.openxmlformats.org/officeDocument/2006/relationships/image" Target="../media/image13.emf" /><Relationship Id="rId7" Type="http://schemas.openxmlformats.org/officeDocument/2006/relationships/image" Target="../media/image15.emf" /><Relationship Id="rId8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70" zoomScaleNormal="70" zoomScaleSheetLayoutView="50" workbookViewId="0" topLeftCell="A1">
      <selection activeCell="A1" sqref="A1:I1"/>
    </sheetView>
  </sheetViews>
  <sheetFormatPr defaultColWidth="9.140625" defaultRowHeight="12.75"/>
  <cols>
    <col min="1" max="1" width="9.140625" style="96" customWidth="1"/>
    <col min="2" max="2" width="50.57421875" style="97" customWidth="1"/>
    <col min="3" max="3" width="15.28125" style="97" customWidth="1"/>
    <col min="4" max="4" width="24.28125" style="97" customWidth="1"/>
    <col min="5" max="5" width="27.8515625" style="99" customWidth="1"/>
    <col min="6" max="6" width="25.421875" style="97" customWidth="1"/>
    <col min="7" max="8" width="24.00390625" style="97" customWidth="1"/>
    <col min="9" max="9" width="34.28125" style="36" customWidth="1"/>
    <col min="10" max="10" width="38.57421875" style="1" customWidth="1"/>
    <col min="11" max="16384" width="9.140625" style="1" customWidth="1"/>
  </cols>
  <sheetData>
    <row r="1" spans="1:9" ht="26.25" customHeight="1">
      <c r="A1" s="178" t="s">
        <v>103</v>
      </c>
      <c r="B1" s="178"/>
      <c r="C1" s="178"/>
      <c r="D1" s="178"/>
      <c r="E1" s="178"/>
      <c r="F1" s="178"/>
      <c r="G1" s="178"/>
      <c r="H1" s="178"/>
      <c r="I1" s="178"/>
    </row>
    <row r="2" spans="1:9" ht="26.25" customHeight="1">
      <c r="A2" s="179" t="s">
        <v>111</v>
      </c>
      <c r="B2" s="179"/>
      <c r="C2" s="179"/>
      <c r="D2" s="179"/>
      <c r="E2" s="179"/>
      <c r="F2" s="179"/>
      <c r="G2" s="179"/>
      <c r="H2" s="179"/>
      <c r="I2" s="179"/>
    </row>
    <row r="4" spans="1:9" ht="98.25" customHeight="1">
      <c r="A4" s="37" t="s">
        <v>18</v>
      </c>
      <c r="B4" s="38" t="s">
        <v>13</v>
      </c>
      <c r="C4" s="38" t="s">
        <v>16</v>
      </c>
      <c r="D4" s="38" t="s">
        <v>104</v>
      </c>
      <c r="E4" s="38" t="s">
        <v>105</v>
      </c>
      <c r="F4" s="38" t="s">
        <v>106</v>
      </c>
      <c r="G4" s="38" t="s">
        <v>107</v>
      </c>
      <c r="H4" s="38" t="s">
        <v>124</v>
      </c>
      <c r="I4" s="25" t="s">
        <v>29</v>
      </c>
    </row>
    <row r="5" spans="1:9" ht="36" customHeight="1">
      <c r="A5" s="39" t="s">
        <v>20</v>
      </c>
      <c r="B5" s="40" t="s">
        <v>0</v>
      </c>
      <c r="C5" s="41" t="s">
        <v>24</v>
      </c>
      <c r="D5" s="42">
        <f>ROUND(D16*0.2+D24*0.3+D28*0.15+D32*0.35,4)</f>
        <v>2.098</v>
      </c>
      <c r="E5" s="42">
        <f>ROUND(E16*0.2+E24*0.3+E28*0.15+E32*0.35,4)</f>
        <v>2.1</v>
      </c>
      <c r="F5" s="42">
        <f>ROUND(F16*0.2+F24*0.3+F28*0.15+F32*0.35,4)</f>
        <v>2.171</v>
      </c>
      <c r="G5" s="42">
        <f>ROUND(G16*0.2+G24*0.3+G28*0.15+G32*0.35,4)</f>
        <v>2.173</v>
      </c>
      <c r="H5" s="42">
        <f>ROUND(H16*0.2+H24*0.3+H28*0.15+H32*0.35,4)</f>
        <v>2.4</v>
      </c>
      <c r="I5" s="26" t="s">
        <v>30</v>
      </c>
    </row>
    <row r="6" spans="1:9" ht="36" customHeight="1">
      <c r="A6" s="43"/>
      <c r="B6" s="40" t="s">
        <v>44</v>
      </c>
      <c r="C6" s="41" t="s">
        <v>7</v>
      </c>
      <c r="D6" s="44">
        <v>40</v>
      </c>
      <c r="E6" s="44">
        <v>40</v>
      </c>
      <c r="F6" s="44">
        <v>40</v>
      </c>
      <c r="G6" s="44">
        <v>40</v>
      </c>
      <c r="H6" s="45">
        <v>40</v>
      </c>
      <c r="I6" s="27" t="s">
        <v>30</v>
      </c>
    </row>
    <row r="7" spans="1:10" ht="105.75" customHeight="1">
      <c r="A7" s="46" t="s">
        <v>14</v>
      </c>
      <c r="B7" s="47" t="s">
        <v>19</v>
      </c>
      <c r="C7" s="48" t="s">
        <v>7</v>
      </c>
      <c r="D7" s="49">
        <f>ROUND((D9-D11-D13-D14)/(D8-D10-D12)*100-100,2)</f>
        <v>1.26</v>
      </c>
      <c r="E7" s="49">
        <f>ROUND((E9-E11-E13-E14)/(E8-E10-E12)*100-100,2)</f>
        <v>-3.74</v>
      </c>
      <c r="F7" s="49">
        <f>ROUND((F9-F11-F13-F14)/(F8-F10-F12)*100-100,2)</f>
        <v>1.62</v>
      </c>
      <c r="G7" s="49">
        <f>ROUND((G9-G11-G13-G14)/(G8-G10-G12)*100-100,2)</f>
        <v>0.65</v>
      </c>
      <c r="H7" s="104"/>
      <c r="I7" s="101"/>
      <c r="J7" s="11"/>
    </row>
    <row r="8" spans="1:10" ht="46.5" customHeight="1">
      <c r="A8" s="110" t="s">
        <v>15</v>
      </c>
      <c r="B8" s="111"/>
      <c r="C8" s="51" t="s">
        <v>17</v>
      </c>
      <c r="D8" s="52">
        <v>181714701.27</v>
      </c>
      <c r="E8" s="98">
        <v>307962901.68</v>
      </c>
      <c r="F8" s="52">
        <v>1302996383.32</v>
      </c>
      <c r="G8" s="52">
        <v>263790140.78</v>
      </c>
      <c r="H8" s="105"/>
      <c r="I8" s="102"/>
      <c r="J8" s="100"/>
    </row>
    <row r="9" spans="1:10" ht="45.75" customHeight="1">
      <c r="A9" s="110" t="s">
        <v>1</v>
      </c>
      <c r="B9" s="111"/>
      <c r="C9" s="51" t="s">
        <v>17</v>
      </c>
      <c r="D9" s="52">
        <v>184385880.55</v>
      </c>
      <c r="E9" s="98">
        <v>373483192.84</v>
      </c>
      <c r="F9" s="52">
        <v>1312696178.49</v>
      </c>
      <c r="G9" s="52">
        <v>266311222.78</v>
      </c>
      <c r="H9" s="105"/>
      <c r="I9" s="102"/>
      <c r="J9" s="11"/>
    </row>
    <row r="10" spans="1:10" ht="45.75" customHeight="1">
      <c r="A10" s="110" t="s">
        <v>2</v>
      </c>
      <c r="B10" s="111"/>
      <c r="C10" s="51" t="s">
        <v>17</v>
      </c>
      <c r="D10" s="52">
        <v>5178400</v>
      </c>
      <c r="E10" s="98">
        <v>1760542.6</v>
      </c>
      <c r="F10" s="52">
        <v>714901923</v>
      </c>
      <c r="G10" s="52">
        <v>9327714</v>
      </c>
      <c r="H10" s="105"/>
      <c r="I10" s="102"/>
      <c r="J10" s="11"/>
    </row>
    <row r="11" spans="1:9" ht="35.25" customHeight="1">
      <c r="A11" s="110" t="s">
        <v>3</v>
      </c>
      <c r="B11" s="111"/>
      <c r="C11" s="51" t="s">
        <v>17</v>
      </c>
      <c r="D11" s="52">
        <v>5630900</v>
      </c>
      <c r="E11" s="98">
        <v>47698219.79</v>
      </c>
      <c r="F11" s="52">
        <v>715252223</v>
      </c>
      <c r="G11" s="52">
        <v>9725090</v>
      </c>
      <c r="H11" s="105"/>
      <c r="I11" s="102"/>
    </row>
    <row r="12" spans="1:9" ht="42.75" customHeight="1">
      <c r="A12" s="110" t="s">
        <v>4</v>
      </c>
      <c r="B12" s="111"/>
      <c r="C12" s="51" t="s">
        <v>17</v>
      </c>
      <c r="D12" s="52">
        <f>СФС!B4</f>
        <v>600</v>
      </c>
      <c r="E12" s="98">
        <f>СФС!C4</f>
        <v>0</v>
      </c>
      <c r="F12" s="52">
        <f>СФС!D4</f>
        <v>10307089.95</v>
      </c>
      <c r="G12" s="52">
        <f>СФС!E4</f>
        <v>7927077.13</v>
      </c>
      <c r="H12" s="105"/>
      <c r="I12" s="102"/>
    </row>
    <row r="13" spans="1:10" ht="51" customHeight="1">
      <c r="A13" s="110" t="s">
        <v>5</v>
      </c>
      <c r="B13" s="111"/>
      <c r="C13" s="51" t="s">
        <v>17</v>
      </c>
      <c r="D13" s="52">
        <f>СФС!B13</f>
        <v>1650</v>
      </c>
      <c r="E13" s="98">
        <f>СФС!C13</f>
        <v>31021663.28</v>
      </c>
      <c r="F13" s="52">
        <f>СФС!D13</f>
        <v>10307089.95</v>
      </c>
      <c r="G13" s="52">
        <f>СФС!E13</f>
        <v>8445468.690000001</v>
      </c>
      <c r="H13" s="105"/>
      <c r="I13" s="103"/>
      <c r="J13" s="11"/>
    </row>
    <row r="14" spans="1:10" ht="48" customHeight="1">
      <c r="A14" s="115" t="s">
        <v>6</v>
      </c>
      <c r="B14" s="116"/>
      <c r="C14" s="53" t="s">
        <v>17</v>
      </c>
      <c r="D14" s="54">
        <v>0</v>
      </c>
      <c r="E14" s="98">
        <v>0</v>
      </c>
      <c r="F14" s="52">
        <v>0</v>
      </c>
      <c r="G14" s="52">
        <v>0</v>
      </c>
      <c r="H14" s="106"/>
      <c r="I14" s="28"/>
      <c r="J14" s="11"/>
    </row>
    <row r="15" spans="1:9" ht="30.75" customHeight="1">
      <c r="A15" s="112" t="s">
        <v>26</v>
      </c>
      <c r="B15" s="113"/>
      <c r="C15" s="56" t="s">
        <v>7</v>
      </c>
      <c r="D15" s="50">
        <v>20</v>
      </c>
      <c r="E15" s="57">
        <f>D15</f>
        <v>20</v>
      </c>
      <c r="F15" s="57">
        <f>E15</f>
        <v>20</v>
      </c>
      <c r="G15" s="57">
        <f>F15</f>
        <v>20</v>
      </c>
      <c r="H15" s="57">
        <v>20</v>
      </c>
      <c r="I15" s="29" t="s">
        <v>30</v>
      </c>
    </row>
    <row r="16" spans="1:9" ht="31.5" customHeight="1">
      <c r="A16" s="112" t="s">
        <v>25</v>
      </c>
      <c r="B16" s="113"/>
      <c r="C16" s="56" t="s">
        <v>24</v>
      </c>
      <c r="D16" s="57">
        <f>ROUND(1-D7/100,2)</f>
        <v>0.99</v>
      </c>
      <c r="E16" s="57">
        <v>1</v>
      </c>
      <c r="F16" s="57">
        <f>ROUND(1-F7/100,2)</f>
        <v>0.98</v>
      </c>
      <c r="G16" s="57">
        <f>ROUND(1-G7/100,2)</f>
        <v>0.99</v>
      </c>
      <c r="H16" s="50">
        <v>1</v>
      </c>
      <c r="I16" s="30" t="s">
        <v>30</v>
      </c>
    </row>
    <row r="17" spans="1:9" ht="57.75" customHeight="1">
      <c r="A17" s="58" t="s">
        <v>22</v>
      </c>
      <c r="B17" s="59" t="s">
        <v>21</v>
      </c>
      <c r="C17" s="48" t="s">
        <v>31</v>
      </c>
      <c r="D17" s="57">
        <f>D18</f>
        <v>3</v>
      </c>
      <c r="E17" s="57">
        <f>E18</f>
        <v>3</v>
      </c>
      <c r="F17" s="57">
        <f>F18</f>
        <v>2</v>
      </c>
      <c r="G17" s="60">
        <f>G18</f>
        <v>2</v>
      </c>
      <c r="H17" s="107"/>
      <c r="I17" s="125" t="s">
        <v>32</v>
      </c>
    </row>
    <row r="18" spans="1:9" ht="78.75" customHeight="1">
      <c r="A18" s="119" t="s">
        <v>8</v>
      </c>
      <c r="B18" s="120"/>
      <c r="C18" s="61" t="s">
        <v>12</v>
      </c>
      <c r="D18" s="62">
        <v>3</v>
      </c>
      <c r="E18" s="62">
        <v>3</v>
      </c>
      <c r="F18" s="62">
        <v>2</v>
      </c>
      <c r="G18" s="63">
        <v>2</v>
      </c>
      <c r="H18" s="107"/>
      <c r="I18" s="126"/>
    </row>
    <row r="19" spans="1:9" ht="19.5" customHeight="1">
      <c r="A19" s="117" t="s">
        <v>23</v>
      </c>
      <c r="B19" s="118"/>
      <c r="C19" s="64"/>
      <c r="D19" s="65"/>
      <c r="E19" s="66"/>
      <c r="F19" s="65"/>
      <c r="G19" s="66"/>
      <c r="H19" s="107"/>
      <c r="I19" s="126"/>
    </row>
    <row r="20" spans="1:9" ht="66.75" customHeight="1">
      <c r="A20" s="114" t="s">
        <v>9</v>
      </c>
      <c r="B20" s="114"/>
      <c r="C20" s="67" t="s">
        <v>12</v>
      </c>
      <c r="D20" s="68">
        <v>1</v>
      </c>
      <c r="E20" s="71">
        <v>2</v>
      </c>
      <c r="F20" s="68">
        <v>0</v>
      </c>
      <c r="G20" s="69">
        <v>0</v>
      </c>
      <c r="H20" s="107"/>
      <c r="I20" s="126"/>
    </row>
    <row r="21" spans="1:9" ht="82.5" customHeight="1">
      <c r="A21" s="114" t="s">
        <v>10</v>
      </c>
      <c r="B21" s="114"/>
      <c r="C21" s="67" t="s">
        <v>12</v>
      </c>
      <c r="D21" s="68">
        <v>4</v>
      </c>
      <c r="E21" s="71">
        <v>2</v>
      </c>
      <c r="F21" s="68">
        <v>5</v>
      </c>
      <c r="G21" s="69">
        <v>3</v>
      </c>
      <c r="H21" s="107"/>
      <c r="I21" s="126"/>
    </row>
    <row r="22" spans="1:9" ht="64.5" customHeight="1">
      <c r="A22" s="114" t="s">
        <v>11</v>
      </c>
      <c r="B22" s="114"/>
      <c r="C22" s="67" t="s">
        <v>12</v>
      </c>
      <c r="D22" s="68">
        <v>3</v>
      </c>
      <c r="E22" s="71">
        <v>6</v>
      </c>
      <c r="F22" s="68">
        <v>4</v>
      </c>
      <c r="G22" s="69">
        <v>1</v>
      </c>
      <c r="H22" s="107"/>
      <c r="I22" s="127"/>
    </row>
    <row r="23" spans="1:9" ht="27" customHeight="1">
      <c r="A23" s="121" t="s">
        <v>26</v>
      </c>
      <c r="B23" s="121"/>
      <c r="C23" s="48" t="s">
        <v>7</v>
      </c>
      <c r="D23" s="57">
        <v>30</v>
      </c>
      <c r="E23" s="57">
        <f>D23</f>
        <v>30</v>
      </c>
      <c r="F23" s="57">
        <f>E23</f>
        <v>30</v>
      </c>
      <c r="G23" s="57">
        <f>F23</f>
        <v>30</v>
      </c>
      <c r="H23" s="57">
        <v>30</v>
      </c>
      <c r="I23" s="31" t="s">
        <v>30</v>
      </c>
    </row>
    <row r="24" spans="1:9" ht="27" customHeight="1">
      <c r="A24" s="121" t="s">
        <v>37</v>
      </c>
      <c r="B24" s="121"/>
      <c r="C24" s="48" t="s">
        <v>24</v>
      </c>
      <c r="D24" s="57">
        <v>0</v>
      </c>
      <c r="E24" s="57">
        <v>0</v>
      </c>
      <c r="F24" s="57">
        <v>0.25</v>
      </c>
      <c r="G24" s="57">
        <v>0.25</v>
      </c>
      <c r="H24" s="57">
        <v>1</v>
      </c>
      <c r="I24" s="31" t="s">
        <v>30</v>
      </c>
    </row>
    <row r="25" spans="1:9" ht="76.5" customHeight="1">
      <c r="A25" s="70" t="s">
        <v>33</v>
      </c>
      <c r="B25" s="59" t="s">
        <v>34</v>
      </c>
      <c r="C25" s="56" t="s">
        <v>35</v>
      </c>
      <c r="D25" s="50">
        <f>D26</f>
        <v>0</v>
      </c>
      <c r="E25" s="50">
        <f>E26</f>
        <v>0</v>
      </c>
      <c r="F25" s="50">
        <f>F26</f>
        <v>0</v>
      </c>
      <c r="G25" s="50">
        <f>G26</f>
        <v>0</v>
      </c>
      <c r="H25" s="50"/>
      <c r="I25" s="122"/>
    </row>
    <row r="26" spans="1:9" ht="53.25" customHeight="1">
      <c r="A26" s="108" t="s">
        <v>36</v>
      </c>
      <c r="B26" s="109"/>
      <c r="C26" s="71" t="s">
        <v>12</v>
      </c>
      <c r="D26" s="71">
        <v>0</v>
      </c>
      <c r="E26" s="71">
        <v>0</v>
      </c>
      <c r="F26" s="71">
        <v>0</v>
      </c>
      <c r="G26" s="72">
        <v>0</v>
      </c>
      <c r="H26" s="72"/>
      <c r="I26" s="122"/>
    </row>
    <row r="27" spans="1:9" ht="22.5" customHeight="1">
      <c r="A27" s="121" t="s">
        <v>26</v>
      </c>
      <c r="B27" s="121"/>
      <c r="C27" s="48" t="s">
        <v>7</v>
      </c>
      <c r="D27" s="57">
        <v>15</v>
      </c>
      <c r="E27" s="57">
        <f>D27</f>
        <v>15</v>
      </c>
      <c r="F27" s="57">
        <f>E27</f>
        <v>15</v>
      </c>
      <c r="G27" s="57">
        <f>F27</f>
        <v>15</v>
      </c>
      <c r="H27" s="57">
        <v>15</v>
      </c>
      <c r="I27" s="31" t="s">
        <v>30</v>
      </c>
    </row>
    <row r="28" spans="1:9" ht="29.25" customHeight="1">
      <c r="A28" s="121" t="s">
        <v>38</v>
      </c>
      <c r="B28" s="121"/>
      <c r="C28" s="48" t="s">
        <v>24</v>
      </c>
      <c r="D28" s="57">
        <f>ROUND(1-D25/100,4)</f>
        <v>1</v>
      </c>
      <c r="E28" s="57">
        <f>ROUND(1-E25/100,4)</f>
        <v>1</v>
      </c>
      <c r="F28" s="57">
        <f>ROUND(1-F25/100,4)</f>
        <v>1</v>
      </c>
      <c r="G28" s="57">
        <f>ROUND(1-G25/100,4)</f>
        <v>1</v>
      </c>
      <c r="H28" s="57">
        <v>1</v>
      </c>
      <c r="I28" s="31" t="s">
        <v>30</v>
      </c>
    </row>
    <row r="29" spans="1:9" ht="60.75" customHeight="1">
      <c r="A29" s="70" t="s">
        <v>39</v>
      </c>
      <c r="B29" s="59" t="s">
        <v>40</v>
      </c>
      <c r="C29" s="73" t="s">
        <v>42</v>
      </c>
      <c r="D29" s="50">
        <f>D30</f>
        <v>0</v>
      </c>
      <c r="E29" s="50">
        <f>E30</f>
        <v>0</v>
      </c>
      <c r="F29" s="50">
        <f>F30</f>
        <v>0</v>
      </c>
      <c r="G29" s="50">
        <f>G30</f>
        <v>0</v>
      </c>
      <c r="H29" s="57"/>
      <c r="I29" s="123" t="s">
        <v>108</v>
      </c>
    </row>
    <row r="30" spans="1:10" ht="46.5" customHeight="1">
      <c r="A30" s="108" t="s">
        <v>41</v>
      </c>
      <c r="B30" s="109"/>
      <c r="C30" s="68" t="s">
        <v>42</v>
      </c>
      <c r="D30" s="71">
        <v>0</v>
      </c>
      <c r="E30" s="71">
        <v>0</v>
      </c>
      <c r="F30" s="71">
        <v>0</v>
      </c>
      <c r="G30" s="72">
        <v>0</v>
      </c>
      <c r="H30" s="74"/>
      <c r="I30" s="124"/>
      <c r="J30" s="4"/>
    </row>
    <row r="31" spans="1:9" ht="24.75" customHeight="1">
      <c r="A31" s="121" t="s">
        <v>26</v>
      </c>
      <c r="B31" s="121"/>
      <c r="C31" s="48" t="s">
        <v>7</v>
      </c>
      <c r="D31" s="57">
        <v>35</v>
      </c>
      <c r="E31" s="57">
        <f>D31</f>
        <v>35</v>
      </c>
      <c r="F31" s="57">
        <f>E31</f>
        <v>35</v>
      </c>
      <c r="G31" s="57">
        <f>F31</f>
        <v>35</v>
      </c>
      <c r="H31" s="57">
        <v>35</v>
      </c>
      <c r="I31" s="31" t="s">
        <v>30</v>
      </c>
    </row>
    <row r="32" spans="1:9" ht="24.75" customHeight="1">
      <c r="A32" s="121" t="s">
        <v>43</v>
      </c>
      <c r="B32" s="121"/>
      <c r="C32" s="48" t="s">
        <v>24</v>
      </c>
      <c r="D32" s="57">
        <v>5</v>
      </c>
      <c r="E32" s="57">
        <v>5</v>
      </c>
      <c r="F32" s="57">
        <v>5</v>
      </c>
      <c r="G32" s="57">
        <v>5</v>
      </c>
      <c r="H32" s="57">
        <v>5</v>
      </c>
      <c r="I32" s="31" t="s">
        <v>30</v>
      </c>
    </row>
    <row r="33" spans="1:9" ht="26.25" customHeight="1">
      <c r="A33" s="39" t="s">
        <v>45</v>
      </c>
      <c r="B33" s="40" t="s">
        <v>46</v>
      </c>
      <c r="C33" s="41" t="s">
        <v>24</v>
      </c>
      <c r="D33" s="42">
        <f>ROUND(D37/100*D38+D41/100*D42,4)</f>
        <v>1</v>
      </c>
      <c r="E33" s="42">
        <f>ROUND(E37/100*E38+E41/100*E42,4)</f>
        <v>1</v>
      </c>
      <c r="F33" s="42">
        <f>ROUND(F37/100*F38+F41/100*F42,4)</f>
        <v>0.55</v>
      </c>
      <c r="G33" s="42">
        <f>ROUND(G37/100*G38+G41/100*G42,4)</f>
        <v>0.55</v>
      </c>
      <c r="H33" s="42">
        <f>ROUND(H38*0.55+H42*0.45,4)</f>
        <v>1</v>
      </c>
      <c r="I33" s="26" t="s">
        <v>30</v>
      </c>
    </row>
    <row r="34" spans="1:9" ht="23.25" customHeight="1">
      <c r="A34" s="43"/>
      <c r="B34" s="40" t="s">
        <v>44</v>
      </c>
      <c r="C34" s="41" t="s">
        <v>7</v>
      </c>
      <c r="D34" s="44">
        <v>40</v>
      </c>
      <c r="E34" s="44">
        <v>40</v>
      </c>
      <c r="F34" s="44">
        <v>40</v>
      </c>
      <c r="G34" s="44">
        <v>40</v>
      </c>
      <c r="H34" s="45">
        <v>40</v>
      </c>
      <c r="I34" s="27" t="s">
        <v>30</v>
      </c>
    </row>
    <row r="35" spans="1:9" ht="50.25" customHeight="1">
      <c r="A35" s="70" t="s">
        <v>50</v>
      </c>
      <c r="B35" s="59" t="s">
        <v>47</v>
      </c>
      <c r="C35" s="73" t="s">
        <v>49</v>
      </c>
      <c r="D35" s="50" t="str">
        <f>D36</f>
        <v>нет</v>
      </c>
      <c r="E35" s="50" t="str">
        <f>E36</f>
        <v>нет</v>
      </c>
      <c r="F35" s="50" t="str">
        <f>F36</f>
        <v>нет</v>
      </c>
      <c r="G35" s="75" t="str">
        <f>G36</f>
        <v>нет</v>
      </c>
      <c r="H35" s="107"/>
      <c r="I35" s="101" t="s">
        <v>51</v>
      </c>
    </row>
    <row r="36" spans="1:9" ht="49.5" customHeight="1">
      <c r="A36" s="128" t="s">
        <v>48</v>
      </c>
      <c r="B36" s="129"/>
      <c r="C36" s="67" t="s">
        <v>49</v>
      </c>
      <c r="D36" s="76" t="s">
        <v>55</v>
      </c>
      <c r="E36" s="71" t="s">
        <v>55</v>
      </c>
      <c r="F36" s="76" t="s">
        <v>55</v>
      </c>
      <c r="G36" s="77" t="s">
        <v>55</v>
      </c>
      <c r="H36" s="107"/>
      <c r="I36" s="103"/>
    </row>
    <row r="37" spans="1:9" ht="22.5" customHeight="1">
      <c r="A37" s="121" t="s">
        <v>26</v>
      </c>
      <c r="B37" s="121"/>
      <c r="C37" s="48" t="s">
        <v>7</v>
      </c>
      <c r="D37" s="57">
        <v>55</v>
      </c>
      <c r="E37" s="57">
        <f>D37</f>
        <v>55</v>
      </c>
      <c r="F37" s="57">
        <f>E37</f>
        <v>55</v>
      </c>
      <c r="G37" s="60">
        <f>F37</f>
        <v>55</v>
      </c>
      <c r="H37" s="60">
        <v>55</v>
      </c>
      <c r="I37" s="31" t="s">
        <v>30</v>
      </c>
    </row>
    <row r="38" spans="1:9" ht="24" customHeight="1">
      <c r="A38" s="121" t="s">
        <v>70</v>
      </c>
      <c r="B38" s="121"/>
      <c r="C38" s="48" t="s">
        <v>24</v>
      </c>
      <c r="D38" s="57">
        <v>1</v>
      </c>
      <c r="E38" s="57">
        <v>1</v>
      </c>
      <c r="F38" s="57">
        <v>1</v>
      </c>
      <c r="G38" s="60">
        <v>1</v>
      </c>
      <c r="H38" s="60">
        <v>1</v>
      </c>
      <c r="I38" s="31" t="s">
        <v>30</v>
      </c>
    </row>
    <row r="39" spans="1:9" ht="80.25" customHeight="1">
      <c r="A39" s="70" t="s">
        <v>52</v>
      </c>
      <c r="B39" s="59" t="s">
        <v>53</v>
      </c>
      <c r="C39" s="73" t="s">
        <v>49</v>
      </c>
      <c r="D39" s="50" t="str">
        <f>D40</f>
        <v>нет</v>
      </c>
      <c r="E39" s="50" t="str">
        <f>E40</f>
        <v>нет</v>
      </c>
      <c r="F39" s="50" t="str">
        <f>F40</f>
        <v>да</v>
      </c>
      <c r="G39" s="75" t="str">
        <f>G40</f>
        <v>да</v>
      </c>
      <c r="H39" s="104"/>
      <c r="I39" s="101" t="s">
        <v>51</v>
      </c>
    </row>
    <row r="40" spans="1:10" ht="71.25" customHeight="1">
      <c r="A40" s="128" t="s">
        <v>56</v>
      </c>
      <c r="B40" s="129"/>
      <c r="C40" s="67" t="s">
        <v>49</v>
      </c>
      <c r="D40" s="76" t="s">
        <v>55</v>
      </c>
      <c r="E40" s="71" t="s">
        <v>55</v>
      </c>
      <c r="F40" s="76" t="s">
        <v>54</v>
      </c>
      <c r="G40" s="76" t="s">
        <v>54</v>
      </c>
      <c r="H40" s="106"/>
      <c r="I40" s="103"/>
      <c r="J40" s="4"/>
    </row>
    <row r="41" spans="1:9" ht="28.5" customHeight="1">
      <c r="A41" s="121" t="s">
        <v>26</v>
      </c>
      <c r="B41" s="121"/>
      <c r="C41" s="48" t="s">
        <v>7</v>
      </c>
      <c r="D41" s="57">
        <v>45</v>
      </c>
      <c r="E41" s="57">
        <f>D41</f>
        <v>45</v>
      </c>
      <c r="F41" s="57">
        <f>E41</f>
        <v>45</v>
      </c>
      <c r="G41" s="60">
        <f>F41</f>
        <v>45</v>
      </c>
      <c r="H41" s="60">
        <v>45</v>
      </c>
      <c r="I41" s="31">
        <v>45</v>
      </c>
    </row>
    <row r="42" spans="1:9" ht="26.25" customHeight="1">
      <c r="A42" s="132" t="s">
        <v>69</v>
      </c>
      <c r="B42" s="132"/>
      <c r="C42" s="78" t="s">
        <v>24</v>
      </c>
      <c r="D42" s="79">
        <v>1</v>
      </c>
      <c r="E42" s="79">
        <v>1</v>
      </c>
      <c r="F42" s="79">
        <v>0</v>
      </c>
      <c r="G42" s="80">
        <v>0</v>
      </c>
      <c r="H42" s="80">
        <v>1</v>
      </c>
      <c r="I42" s="27" t="s">
        <v>30</v>
      </c>
    </row>
    <row r="43" spans="1:9" ht="23.25" customHeight="1">
      <c r="A43" s="39" t="s">
        <v>57</v>
      </c>
      <c r="B43" s="40" t="s">
        <v>58</v>
      </c>
      <c r="C43" s="41" t="s">
        <v>24</v>
      </c>
      <c r="D43" s="42">
        <f>ROUND(D48/100*D49+D53/100*D54,4)</f>
        <v>2.4</v>
      </c>
      <c r="E43" s="42">
        <f>ROUND(E48/100*E49+E53/100*E54,4)</f>
        <v>0</v>
      </c>
      <c r="F43" s="42">
        <f>ROUND(F48/100*F49+F53/100*F54,4)</f>
        <v>2</v>
      </c>
      <c r="G43" s="42">
        <f>ROUND(G48/100*G49+G53/100*G54,4)</f>
        <v>3</v>
      </c>
      <c r="H43" s="42">
        <f>ROUND(H49*0.6+H54*0.4,4)</f>
        <v>5</v>
      </c>
      <c r="I43" s="26" t="s">
        <v>30</v>
      </c>
    </row>
    <row r="44" spans="1:9" ht="21" customHeight="1">
      <c r="A44" s="43"/>
      <c r="B44" s="40" t="s">
        <v>44</v>
      </c>
      <c r="C44" s="41" t="s">
        <v>7</v>
      </c>
      <c r="D44" s="44">
        <v>10</v>
      </c>
      <c r="E44" s="44">
        <v>10</v>
      </c>
      <c r="F44" s="44">
        <v>10</v>
      </c>
      <c r="G44" s="44">
        <v>10</v>
      </c>
      <c r="H44" s="81">
        <v>10</v>
      </c>
      <c r="I44" s="32" t="s">
        <v>30</v>
      </c>
    </row>
    <row r="45" spans="1:9" ht="57">
      <c r="A45" s="70" t="s">
        <v>59</v>
      </c>
      <c r="B45" s="59" t="s">
        <v>61</v>
      </c>
      <c r="C45" s="73" t="s">
        <v>7</v>
      </c>
      <c r="D45" s="82">
        <f>D46</f>
        <v>94.04361804004616</v>
      </c>
      <c r="E45" s="82">
        <f>E46</f>
        <v>67.04707862237301</v>
      </c>
      <c r="F45" s="82">
        <f>F46</f>
        <v>34.63685313334357</v>
      </c>
      <c r="G45" s="83">
        <f>G46</f>
        <v>100</v>
      </c>
      <c r="H45" s="104"/>
      <c r="I45" s="130"/>
    </row>
    <row r="46" spans="1:9" ht="57" customHeight="1">
      <c r="A46" s="133" t="s">
        <v>63</v>
      </c>
      <c r="B46" s="134"/>
      <c r="C46" s="139" t="s">
        <v>7</v>
      </c>
      <c r="D46" s="135">
        <f>681971.92/725165.55*100</f>
        <v>94.04361804004616</v>
      </c>
      <c r="E46" s="135">
        <f>62766551.7/93615639.92*100</f>
        <v>67.04707862237301</v>
      </c>
      <c r="F46" s="135">
        <f>69923.84/201877*100</f>
        <v>34.63685313334357</v>
      </c>
      <c r="G46" s="135">
        <f>3600/3600*100</f>
        <v>100</v>
      </c>
      <c r="H46" s="105"/>
      <c r="I46" s="131"/>
    </row>
    <row r="47" spans="1:9" ht="45.75" customHeight="1">
      <c r="A47" s="142" t="s">
        <v>62</v>
      </c>
      <c r="B47" s="143"/>
      <c r="C47" s="140"/>
      <c r="D47" s="136"/>
      <c r="E47" s="136"/>
      <c r="F47" s="136"/>
      <c r="G47" s="136"/>
      <c r="H47" s="106"/>
      <c r="I47" s="124"/>
    </row>
    <row r="48" spans="1:9" ht="21.75" customHeight="1">
      <c r="A48" s="141" t="s">
        <v>26</v>
      </c>
      <c r="B48" s="141"/>
      <c r="C48" s="78" t="s">
        <v>7</v>
      </c>
      <c r="D48" s="79">
        <v>60</v>
      </c>
      <c r="E48" s="79">
        <f>D48</f>
        <v>60</v>
      </c>
      <c r="F48" s="79">
        <f>E48</f>
        <v>60</v>
      </c>
      <c r="G48" s="80">
        <f>F48</f>
        <v>60</v>
      </c>
      <c r="H48" s="84">
        <v>60</v>
      </c>
      <c r="I48" s="33" t="s">
        <v>30</v>
      </c>
    </row>
    <row r="49" spans="1:9" ht="26.25" customHeight="1">
      <c r="A49" s="132" t="s">
        <v>68</v>
      </c>
      <c r="B49" s="132"/>
      <c r="C49" s="78" t="s">
        <v>24</v>
      </c>
      <c r="D49" s="79">
        <v>4</v>
      </c>
      <c r="E49" s="79">
        <v>0</v>
      </c>
      <c r="F49" s="79">
        <v>0</v>
      </c>
      <c r="G49" s="80">
        <v>5</v>
      </c>
      <c r="H49" s="85">
        <v>5</v>
      </c>
      <c r="I49" s="32" t="s">
        <v>30</v>
      </c>
    </row>
    <row r="50" spans="1:9" ht="42.75">
      <c r="A50" s="70" t="s">
        <v>60</v>
      </c>
      <c r="B50" s="59" t="s">
        <v>64</v>
      </c>
      <c r="C50" s="73" t="s">
        <v>7</v>
      </c>
      <c r="D50" s="82">
        <f>D51</f>
        <v>126.1988748744963</v>
      </c>
      <c r="E50" s="82">
        <f>E51</f>
        <v>110.66364789640019</v>
      </c>
      <c r="F50" s="82">
        <f>F51</f>
        <v>0</v>
      </c>
      <c r="G50" s="83">
        <f>G51</f>
        <v>7499.403888888888</v>
      </c>
      <c r="H50" s="104"/>
      <c r="I50" s="101"/>
    </row>
    <row r="51" spans="1:9" ht="48" customHeight="1">
      <c r="A51" s="133" t="s">
        <v>66</v>
      </c>
      <c r="B51" s="134"/>
      <c r="C51" s="139" t="s">
        <v>7</v>
      </c>
      <c r="D51" s="137">
        <f>860640.89/681971.92*100</f>
        <v>126.1988748744963</v>
      </c>
      <c r="E51" s="137">
        <f>69459755.77/62766551.7*100</f>
        <v>110.66364789640019</v>
      </c>
      <c r="F51" s="137">
        <f>0/69923.84*100</f>
        <v>0</v>
      </c>
      <c r="G51" s="137">
        <f>269978.54/3600*100</f>
        <v>7499.403888888888</v>
      </c>
      <c r="H51" s="105"/>
      <c r="I51" s="102"/>
    </row>
    <row r="52" spans="1:9" ht="44.25" customHeight="1">
      <c r="A52" s="142" t="s">
        <v>65</v>
      </c>
      <c r="B52" s="143"/>
      <c r="C52" s="140"/>
      <c r="D52" s="138"/>
      <c r="E52" s="138"/>
      <c r="F52" s="138"/>
      <c r="G52" s="138"/>
      <c r="H52" s="106"/>
      <c r="I52" s="103"/>
    </row>
    <row r="53" spans="1:9" ht="22.5" customHeight="1">
      <c r="A53" s="121" t="s">
        <v>26</v>
      </c>
      <c r="B53" s="121"/>
      <c r="C53" s="48" t="s">
        <v>7</v>
      </c>
      <c r="D53" s="57">
        <v>40</v>
      </c>
      <c r="E53" s="57">
        <f>D53</f>
        <v>40</v>
      </c>
      <c r="F53" s="57">
        <f>E53</f>
        <v>40</v>
      </c>
      <c r="G53" s="60">
        <f>F53</f>
        <v>40</v>
      </c>
      <c r="H53" s="86">
        <v>40</v>
      </c>
      <c r="I53" s="34">
        <v>40</v>
      </c>
    </row>
    <row r="54" spans="1:9" ht="32.25" customHeight="1">
      <c r="A54" s="121" t="s">
        <v>67</v>
      </c>
      <c r="B54" s="121"/>
      <c r="C54" s="48" t="s">
        <v>24</v>
      </c>
      <c r="D54" s="57">
        <v>0</v>
      </c>
      <c r="E54" s="57">
        <v>0</v>
      </c>
      <c r="F54" s="57">
        <v>5</v>
      </c>
      <c r="G54" s="60">
        <v>0</v>
      </c>
      <c r="H54" s="60">
        <v>5</v>
      </c>
      <c r="I54" s="31">
        <v>5</v>
      </c>
    </row>
    <row r="55" spans="1:9" ht="33.75" customHeight="1">
      <c r="A55" s="39" t="s">
        <v>88</v>
      </c>
      <c r="B55" s="40" t="s">
        <v>89</v>
      </c>
      <c r="C55" s="41" t="s">
        <v>24</v>
      </c>
      <c r="D55" s="42">
        <f>ROUND(D62/100*D63+D69/100*D70+D77/100*D78+D84/100*D85,2)</f>
        <v>1</v>
      </c>
      <c r="E55" s="42">
        <f>ROUND(E62/100*E63+E69/100*E70+E77/100*E78+E84/100*E85,2)</f>
        <v>1</v>
      </c>
      <c r="F55" s="42">
        <f>ROUND(F62/100*F63+F69/100*F70+F77/100*F78+F84/100*F85,2)</f>
        <v>1</v>
      </c>
      <c r="G55" s="42">
        <f>ROUND(G62/100*G63+G69/100*G70+G77/100*G78+G84/100*G85,2)</f>
        <v>0.7</v>
      </c>
      <c r="H55" s="42">
        <f>ROUND(H63*0.3+H70*0.3+H78*0.2+H85*0.2,4)</f>
        <v>1</v>
      </c>
      <c r="I55" s="26" t="s">
        <v>30</v>
      </c>
    </row>
    <row r="56" spans="1:9" ht="30" customHeight="1">
      <c r="A56" s="43"/>
      <c r="B56" s="40" t="s">
        <v>44</v>
      </c>
      <c r="C56" s="41" t="s">
        <v>7</v>
      </c>
      <c r="D56" s="44">
        <v>10</v>
      </c>
      <c r="E56" s="44">
        <v>10</v>
      </c>
      <c r="F56" s="44">
        <v>10</v>
      </c>
      <c r="G56" s="44">
        <v>10</v>
      </c>
      <c r="H56" s="81">
        <v>10</v>
      </c>
      <c r="I56" s="32" t="s">
        <v>30</v>
      </c>
    </row>
    <row r="57" spans="1:9" ht="40.5" customHeight="1">
      <c r="A57" s="70" t="s">
        <v>71</v>
      </c>
      <c r="B57" s="59" t="s">
        <v>73</v>
      </c>
      <c r="C57" s="48" t="s">
        <v>7</v>
      </c>
      <c r="D57" s="50">
        <f>D58</f>
        <v>0</v>
      </c>
      <c r="E57" s="50">
        <f>E58</f>
        <v>0</v>
      </c>
      <c r="F57" s="50">
        <f>F58</f>
        <v>0</v>
      </c>
      <c r="G57" s="50">
        <f>G58</f>
        <v>4.72</v>
      </c>
      <c r="H57" s="104"/>
      <c r="I57" s="160"/>
    </row>
    <row r="58" spans="1:9" ht="54.75" customHeight="1">
      <c r="A58" s="151" t="s">
        <v>74</v>
      </c>
      <c r="B58" s="152"/>
      <c r="C58" s="157" t="s">
        <v>7</v>
      </c>
      <c r="D58" s="148">
        <v>0</v>
      </c>
      <c r="E58" s="145">
        <v>0</v>
      </c>
      <c r="F58" s="148">
        <v>0</v>
      </c>
      <c r="G58" s="148">
        <f>ROUND((100*2453.15)/51953.15,2)</f>
        <v>4.72</v>
      </c>
      <c r="H58" s="105"/>
      <c r="I58" s="161"/>
    </row>
    <row r="59" spans="1:9" ht="36.75" customHeight="1">
      <c r="A59" s="153" t="s">
        <v>75</v>
      </c>
      <c r="B59" s="154"/>
      <c r="C59" s="158"/>
      <c r="D59" s="149"/>
      <c r="E59" s="146"/>
      <c r="F59" s="149"/>
      <c r="G59" s="149"/>
      <c r="H59" s="105"/>
      <c r="I59" s="161"/>
    </row>
    <row r="60" spans="1:9" ht="30" customHeight="1">
      <c r="A60" s="153" t="s">
        <v>76</v>
      </c>
      <c r="B60" s="154"/>
      <c r="C60" s="158"/>
      <c r="D60" s="149"/>
      <c r="E60" s="146"/>
      <c r="F60" s="149"/>
      <c r="G60" s="149"/>
      <c r="H60" s="105"/>
      <c r="I60" s="161"/>
    </row>
    <row r="61" spans="1:9" ht="45" customHeight="1">
      <c r="A61" s="155" t="s">
        <v>77</v>
      </c>
      <c r="B61" s="156"/>
      <c r="C61" s="159"/>
      <c r="D61" s="150"/>
      <c r="E61" s="147"/>
      <c r="F61" s="150"/>
      <c r="G61" s="150"/>
      <c r="H61" s="106"/>
      <c r="I61" s="162"/>
    </row>
    <row r="62" spans="1:9" ht="20.25" customHeight="1">
      <c r="A62" s="144" t="s">
        <v>26</v>
      </c>
      <c r="B62" s="144"/>
      <c r="C62" s="48" t="s">
        <v>7</v>
      </c>
      <c r="D62" s="57">
        <v>30</v>
      </c>
      <c r="E62" s="57">
        <v>30</v>
      </c>
      <c r="F62" s="57">
        <v>30</v>
      </c>
      <c r="G62" s="57">
        <v>30</v>
      </c>
      <c r="H62" s="57">
        <v>30</v>
      </c>
      <c r="I62" s="31" t="s">
        <v>30</v>
      </c>
    </row>
    <row r="63" spans="1:9" ht="24" customHeight="1">
      <c r="A63" s="121" t="s">
        <v>72</v>
      </c>
      <c r="B63" s="121"/>
      <c r="C63" s="48" t="s">
        <v>24</v>
      </c>
      <c r="D63" s="57">
        <v>1</v>
      </c>
      <c r="E63" s="57">
        <v>1</v>
      </c>
      <c r="F63" s="57">
        <v>1</v>
      </c>
      <c r="G63" s="57">
        <v>1</v>
      </c>
      <c r="H63" s="57">
        <v>1</v>
      </c>
      <c r="I63" s="31" t="s">
        <v>30</v>
      </c>
    </row>
    <row r="64" spans="1:9" ht="46.5" customHeight="1">
      <c r="A64" s="70" t="s">
        <v>78</v>
      </c>
      <c r="B64" s="59" t="s">
        <v>79</v>
      </c>
      <c r="C64" s="48" t="s">
        <v>7</v>
      </c>
      <c r="D64" s="50">
        <f>D65</f>
        <v>0</v>
      </c>
      <c r="E64" s="50">
        <f>E65</f>
        <v>0</v>
      </c>
      <c r="F64" s="50">
        <f>F65</f>
        <v>0</v>
      </c>
      <c r="G64" s="50">
        <f>G65</f>
        <v>100</v>
      </c>
      <c r="H64" s="104"/>
      <c r="I64" s="163"/>
    </row>
    <row r="65" spans="1:9" ht="26.25" customHeight="1">
      <c r="A65" s="151" t="s">
        <v>83</v>
      </c>
      <c r="B65" s="152"/>
      <c r="C65" s="157" t="s">
        <v>7</v>
      </c>
      <c r="D65" s="148">
        <v>0</v>
      </c>
      <c r="E65" s="145">
        <v>0</v>
      </c>
      <c r="F65" s="148">
        <v>0</v>
      </c>
      <c r="G65" s="148">
        <f>ROUND((100*3)/3,2)</f>
        <v>100</v>
      </c>
      <c r="H65" s="105"/>
      <c r="I65" s="164"/>
    </row>
    <row r="66" spans="1:9" ht="41.25" customHeight="1">
      <c r="A66" s="153" t="s">
        <v>81</v>
      </c>
      <c r="B66" s="154"/>
      <c r="C66" s="158"/>
      <c r="D66" s="149"/>
      <c r="E66" s="146"/>
      <c r="F66" s="149"/>
      <c r="G66" s="149"/>
      <c r="H66" s="105"/>
      <c r="I66" s="164"/>
    </row>
    <row r="67" spans="1:9" ht="30.75" customHeight="1">
      <c r="A67" s="153" t="s">
        <v>82</v>
      </c>
      <c r="B67" s="154"/>
      <c r="C67" s="158"/>
      <c r="D67" s="149"/>
      <c r="E67" s="146"/>
      <c r="F67" s="149"/>
      <c r="G67" s="149"/>
      <c r="H67" s="105"/>
      <c r="I67" s="164"/>
    </row>
    <row r="68" spans="1:9" ht="30" customHeight="1">
      <c r="A68" s="155" t="s">
        <v>84</v>
      </c>
      <c r="B68" s="156"/>
      <c r="C68" s="159"/>
      <c r="D68" s="150"/>
      <c r="E68" s="147"/>
      <c r="F68" s="150"/>
      <c r="G68" s="150"/>
      <c r="H68" s="106"/>
      <c r="I68" s="165"/>
    </row>
    <row r="69" spans="1:9" ht="24.75" customHeight="1">
      <c r="A69" s="144" t="s">
        <v>26</v>
      </c>
      <c r="B69" s="144"/>
      <c r="C69" s="48" t="s">
        <v>7</v>
      </c>
      <c r="D69" s="57">
        <v>30</v>
      </c>
      <c r="E69" s="57">
        <v>30</v>
      </c>
      <c r="F69" s="57">
        <v>30</v>
      </c>
      <c r="G69" s="57">
        <v>30</v>
      </c>
      <c r="H69" s="57">
        <v>30</v>
      </c>
      <c r="I69" s="31" t="s">
        <v>30</v>
      </c>
    </row>
    <row r="70" spans="1:9" ht="22.5" customHeight="1">
      <c r="A70" s="121" t="s">
        <v>80</v>
      </c>
      <c r="B70" s="121"/>
      <c r="C70" s="48" t="s">
        <v>24</v>
      </c>
      <c r="D70" s="57">
        <v>1</v>
      </c>
      <c r="E70" s="57">
        <v>1</v>
      </c>
      <c r="F70" s="57">
        <v>1</v>
      </c>
      <c r="G70" s="57">
        <f>1-((G65-50)/50)</f>
        <v>0</v>
      </c>
      <c r="H70" s="87">
        <v>1</v>
      </c>
      <c r="I70" s="35" t="s">
        <v>30</v>
      </c>
    </row>
    <row r="71" spans="1:9" ht="43.5" customHeight="1">
      <c r="A71" s="58" t="s">
        <v>85</v>
      </c>
      <c r="B71" s="47" t="s">
        <v>90</v>
      </c>
      <c r="C71" s="48" t="s">
        <v>7</v>
      </c>
      <c r="D71" s="57">
        <f>D72</f>
        <v>0</v>
      </c>
      <c r="E71" s="57">
        <f>E72</f>
        <v>0</v>
      </c>
      <c r="F71" s="57">
        <f>F72</f>
        <v>0</v>
      </c>
      <c r="G71" s="57">
        <f>G72</f>
        <v>0</v>
      </c>
      <c r="H71" s="104"/>
      <c r="I71" s="180"/>
    </row>
    <row r="72" spans="1:9" ht="45" customHeight="1">
      <c r="A72" s="168" t="s">
        <v>92</v>
      </c>
      <c r="B72" s="169"/>
      <c r="C72" s="181" t="s">
        <v>7</v>
      </c>
      <c r="D72" s="172">
        <v>0</v>
      </c>
      <c r="E72" s="172">
        <v>0</v>
      </c>
      <c r="F72" s="175">
        <v>0</v>
      </c>
      <c r="G72" s="172">
        <v>0</v>
      </c>
      <c r="H72" s="105"/>
      <c r="I72" s="180"/>
    </row>
    <row r="73" spans="1:9" ht="30" customHeight="1">
      <c r="A73" s="168" t="s">
        <v>93</v>
      </c>
      <c r="B73" s="169"/>
      <c r="C73" s="181"/>
      <c r="D73" s="172"/>
      <c r="E73" s="172"/>
      <c r="F73" s="176"/>
      <c r="G73" s="172"/>
      <c r="H73" s="105"/>
      <c r="I73" s="180"/>
    </row>
    <row r="74" spans="1:9" ht="54" customHeight="1">
      <c r="A74" s="168" t="s">
        <v>94</v>
      </c>
      <c r="B74" s="169"/>
      <c r="C74" s="181"/>
      <c r="D74" s="172"/>
      <c r="E74" s="172"/>
      <c r="F74" s="176"/>
      <c r="G74" s="172"/>
      <c r="H74" s="105"/>
      <c r="I74" s="180"/>
    </row>
    <row r="75" spans="1:9" ht="57" customHeight="1">
      <c r="A75" s="168" t="s">
        <v>109</v>
      </c>
      <c r="B75" s="169"/>
      <c r="C75" s="181"/>
      <c r="D75" s="172"/>
      <c r="E75" s="172"/>
      <c r="F75" s="176"/>
      <c r="G75" s="172"/>
      <c r="H75" s="105"/>
      <c r="I75" s="180"/>
    </row>
    <row r="76" spans="1:9" ht="53.25" customHeight="1">
      <c r="A76" s="170" t="s">
        <v>95</v>
      </c>
      <c r="B76" s="171"/>
      <c r="C76" s="181"/>
      <c r="D76" s="172"/>
      <c r="E76" s="172"/>
      <c r="F76" s="177"/>
      <c r="G76" s="172"/>
      <c r="H76" s="106"/>
      <c r="I76" s="180"/>
    </row>
    <row r="77" spans="1:9" ht="26.25" customHeight="1">
      <c r="A77" s="144" t="s">
        <v>26</v>
      </c>
      <c r="B77" s="144"/>
      <c r="C77" s="88" t="s">
        <v>7</v>
      </c>
      <c r="D77" s="55">
        <v>20</v>
      </c>
      <c r="E77" s="55">
        <v>20</v>
      </c>
      <c r="F77" s="55">
        <v>20</v>
      </c>
      <c r="G77" s="55">
        <v>20</v>
      </c>
      <c r="H77" s="55">
        <v>20</v>
      </c>
      <c r="I77" s="34" t="s">
        <v>30</v>
      </c>
    </row>
    <row r="78" spans="1:9" ht="24.75" customHeight="1">
      <c r="A78" s="121" t="s">
        <v>86</v>
      </c>
      <c r="B78" s="121"/>
      <c r="C78" s="48" t="s">
        <v>24</v>
      </c>
      <c r="D78" s="57">
        <v>1</v>
      </c>
      <c r="E78" s="57">
        <v>1</v>
      </c>
      <c r="F78" s="57">
        <v>1</v>
      </c>
      <c r="G78" s="57">
        <v>1</v>
      </c>
      <c r="H78" s="57">
        <v>1</v>
      </c>
      <c r="I78" s="31" t="s">
        <v>30</v>
      </c>
    </row>
    <row r="79" spans="1:9" ht="42.75">
      <c r="A79" s="70" t="s">
        <v>78</v>
      </c>
      <c r="B79" s="59" t="s">
        <v>91</v>
      </c>
      <c r="C79" s="48" t="s">
        <v>7</v>
      </c>
      <c r="D79" s="50">
        <f>D80</f>
        <v>0</v>
      </c>
      <c r="E79" s="50">
        <f>E80</f>
        <v>0</v>
      </c>
      <c r="F79" s="50">
        <f>F80</f>
        <v>0</v>
      </c>
      <c r="G79" s="50">
        <f>G80</f>
        <v>0</v>
      </c>
      <c r="H79" s="104"/>
      <c r="I79" s="122"/>
    </row>
    <row r="80" spans="1:9" ht="50.25" customHeight="1">
      <c r="A80" s="166" t="s">
        <v>97</v>
      </c>
      <c r="B80" s="167"/>
      <c r="C80" s="157" t="s">
        <v>7</v>
      </c>
      <c r="D80" s="148">
        <v>0</v>
      </c>
      <c r="E80" s="148">
        <v>0</v>
      </c>
      <c r="F80" s="148">
        <v>0</v>
      </c>
      <c r="G80" s="148">
        <v>0</v>
      </c>
      <c r="H80" s="105"/>
      <c r="I80" s="122"/>
    </row>
    <row r="81" spans="1:9" ht="56.25" customHeight="1">
      <c r="A81" s="168" t="s">
        <v>96</v>
      </c>
      <c r="B81" s="169"/>
      <c r="C81" s="158"/>
      <c r="D81" s="149"/>
      <c r="E81" s="149"/>
      <c r="F81" s="149"/>
      <c r="G81" s="149"/>
      <c r="H81" s="105"/>
      <c r="I81" s="122"/>
    </row>
    <row r="82" spans="1:9" ht="43.5" customHeight="1">
      <c r="A82" s="168" t="s">
        <v>98</v>
      </c>
      <c r="B82" s="169"/>
      <c r="C82" s="158"/>
      <c r="D82" s="149"/>
      <c r="E82" s="149"/>
      <c r="F82" s="149"/>
      <c r="G82" s="149"/>
      <c r="H82" s="105"/>
      <c r="I82" s="122"/>
    </row>
    <row r="83" spans="1:9" ht="55.5" customHeight="1">
      <c r="A83" s="170" t="s">
        <v>99</v>
      </c>
      <c r="B83" s="171"/>
      <c r="C83" s="159"/>
      <c r="D83" s="150"/>
      <c r="E83" s="150"/>
      <c r="F83" s="150"/>
      <c r="G83" s="150"/>
      <c r="H83" s="106"/>
      <c r="I83" s="122"/>
    </row>
    <row r="84" spans="1:9" ht="28.5" customHeight="1">
      <c r="A84" s="144" t="s">
        <v>26</v>
      </c>
      <c r="B84" s="144"/>
      <c r="C84" s="48" t="s">
        <v>7</v>
      </c>
      <c r="D84" s="57">
        <v>20</v>
      </c>
      <c r="E84" s="57">
        <v>20</v>
      </c>
      <c r="F84" s="57">
        <v>20</v>
      </c>
      <c r="G84" s="57">
        <v>20</v>
      </c>
      <c r="H84" s="57">
        <v>20</v>
      </c>
      <c r="I84" s="31" t="s">
        <v>30</v>
      </c>
    </row>
    <row r="85" spans="1:9" ht="22.5" customHeight="1">
      <c r="A85" s="121" t="s">
        <v>87</v>
      </c>
      <c r="B85" s="121"/>
      <c r="C85" s="48" t="s">
        <v>24</v>
      </c>
      <c r="D85" s="57">
        <v>1</v>
      </c>
      <c r="E85" s="57">
        <v>1</v>
      </c>
      <c r="F85" s="57">
        <v>1</v>
      </c>
      <c r="G85" s="57">
        <v>1</v>
      </c>
      <c r="H85" s="57">
        <v>1</v>
      </c>
      <c r="I85" s="31" t="s">
        <v>30</v>
      </c>
    </row>
    <row r="86" spans="1:9" ht="45" customHeight="1">
      <c r="A86" s="173" t="s">
        <v>102</v>
      </c>
      <c r="B86" s="174"/>
      <c r="C86" s="89" t="s">
        <v>100</v>
      </c>
      <c r="D86" s="90">
        <f>ROUND(D6/100*D5+D34/100*D33+D44/100*D43+D56/100*D55,4)</f>
        <v>1.5792</v>
      </c>
      <c r="E86" s="90">
        <f>ROUND(E6/100*E5+E34/100*E33+E44/100*E43+E56/100*E55,4)</f>
        <v>1.34</v>
      </c>
      <c r="F86" s="90">
        <f>ROUND(F6/100*F5+F34/100*F33+F44/100*F43+F56/100*F55,4)</f>
        <v>1.3884</v>
      </c>
      <c r="G86" s="90">
        <f>ROUND(G6/100*G5+G34/100*G33+G44/100*G43+G56/100*G55,4)</f>
        <v>1.4592</v>
      </c>
      <c r="H86" s="90">
        <f>H87</f>
        <v>2</v>
      </c>
      <c r="I86" s="91" t="s">
        <v>30</v>
      </c>
    </row>
    <row r="87" spans="1:9" ht="35.25" customHeight="1">
      <c r="A87" s="173" t="s">
        <v>101</v>
      </c>
      <c r="B87" s="174"/>
      <c r="C87" s="89" t="s">
        <v>100</v>
      </c>
      <c r="D87" s="92">
        <v>2</v>
      </c>
      <c r="E87" s="92">
        <v>2</v>
      </c>
      <c r="F87" s="92">
        <v>2</v>
      </c>
      <c r="G87" s="92">
        <v>2</v>
      </c>
      <c r="H87" s="90">
        <f>ROUND(H5*0.4+H33*0.4+H43*0.1+H55*0.1,1)</f>
        <v>2</v>
      </c>
      <c r="I87" s="91" t="s">
        <v>30</v>
      </c>
    </row>
    <row r="88" spans="1:9" ht="40.5" customHeight="1">
      <c r="A88" s="173" t="s">
        <v>102</v>
      </c>
      <c r="B88" s="174"/>
      <c r="C88" s="93" t="s">
        <v>7</v>
      </c>
      <c r="D88" s="94">
        <f>ROUND(D86/D87*100,2)</f>
        <v>78.96</v>
      </c>
      <c r="E88" s="94">
        <f>ROUND(E86/E87*100,2)</f>
        <v>67</v>
      </c>
      <c r="F88" s="94">
        <f>ROUND(F86/F87*100,2)</f>
        <v>69.42</v>
      </c>
      <c r="G88" s="94">
        <f>ROUND(G86/G87*100,2)</f>
        <v>72.96</v>
      </c>
      <c r="H88" s="94">
        <f>H86/H87*100</f>
        <v>100</v>
      </c>
      <c r="I88" s="95" t="s">
        <v>30</v>
      </c>
    </row>
  </sheetData>
  <sheetProtection/>
  <mergeCells count="118">
    <mergeCell ref="A88:B88"/>
    <mergeCell ref="A1:I1"/>
    <mergeCell ref="A2:I2"/>
    <mergeCell ref="A76:B76"/>
    <mergeCell ref="I71:I76"/>
    <mergeCell ref="C72:C76"/>
    <mergeCell ref="D72:D76"/>
    <mergeCell ref="E72:E76"/>
    <mergeCell ref="A73:B73"/>
    <mergeCell ref="A86:B86"/>
    <mergeCell ref="A84:B84"/>
    <mergeCell ref="A85:B85"/>
    <mergeCell ref="A77:B77"/>
    <mergeCell ref="A78:B78"/>
    <mergeCell ref="A87:B87"/>
    <mergeCell ref="F72:F76"/>
    <mergeCell ref="G72:G76"/>
    <mergeCell ref="A72:B72"/>
    <mergeCell ref="A67:B67"/>
    <mergeCell ref="A68:B68"/>
    <mergeCell ref="A69:B69"/>
    <mergeCell ref="A70:B70"/>
    <mergeCell ref="A74:B74"/>
    <mergeCell ref="A75:B75"/>
    <mergeCell ref="I79:I83"/>
    <mergeCell ref="A80:B80"/>
    <mergeCell ref="C80:C83"/>
    <mergeCell ref="D80:D83"/>
    <mergeCell ref="E80:E83"/>
    <mergeCell ref="F80:F83"/>
    <mergeCell ref="A82:B82"/>
    <mergeCell ref="A83:B83"/>
    <mergeCell ref="G80:G83"/>
    <mergeCell ref="A81:B81"/>
    <mergeCell ref="G58:G61"/>
    <mergeCell ref="I57:I61"/>
    <mergeCell ref="I64:I68"/>
    <mergeCell ref="A65:B65"/>
    <mergeCell ref="C65:C68"/>
    <mergeCell ref="D65:D68"/>
    <mergeCell ref="E65:E68"/>
    <mergeCell ref="F65:F68"/>
    <mergeCell ref="G65:G68"/>
    <mergeCell ref="A66:B66"/>
    <mergeCell ref="A63:B63"/>
    <mergeCell ref="A59:B59"/>
    <mergeCell ref="A60:B60"/>
    <mergeCell ref="A61:B61"/>
    <mergeCell ref="C58:C61"/>
    <mergeCell ref="D58:D61"/>
    <mergeCell ref="E46:E47"/>
    <mergeCell ref="F46:F47"/>
    <mergeCell ref="A62:B62"/>
    <mergeCell ref="E58:E61"/>
    <mergeCell ref="F58:F61"/>
    <mergeCell ref="A58:B58"/>
    <mergeCell ref="A46:B46"/>
    <mergeCell ref="A54:B54"/>
    <mergeCell ref="G51:G52"/>
    <mergeCell ref="C46:C47"/>
    <mergeCell ref="D46:D47"/>
    <mergeCell ref="C51:C52"/>
    <mergeCell ref="A40:B40"/>
    <mergeCell ref="A48:B48"/>
    <mergeCell ref="A49:B49"/>
    <mergeCell ref="A47:B47"/>
    <mergeCell ref="A52:B52"/>
    <mergeCell ref="F51:F52"/>
    <mergeCell ref="A10:B10"/>
    <mergeCell ref="A30:B30"/>
    <mergeCell ref="I39:I40"/>
    <mergeCell ref="I45:I47"/>
    <mergeCell ref="A42:B42"/>
    <mergeCell ref="A53:B53"/>
    <mergeCell ref="A51:B51"/>
    <mergeCell ref="G46:G47"/>
    <mergeCell ref="D51:D52"/>
    <mergeCell ref="E51:E52"/>
    <mergeCell ref="I29:I30"/>
    <mergeCell ref="I17:I22"/>
    <mergeCell ref="I7:I13"/>
    <mergeCell ref="A23:B23"/>
    <mergeCell ref="A8:B8"/>
    <mergeCell ref="A41:B41"/>
    <mergeCell ref="A32:B32"/>
    <mergeCell ref="A36:B36"/>
    <mergeCell ref="A37:B37"/>
    <mergeCell ref="A38:B38"/>
    <mergeCell ref="A14:B14"/>
    <mergeCell ref="I35:I36"/>
    <mergeCell ref="A22:B22"/>
    <mergeCell ref="A19:B19"/>
    <mergeCell ref="A18:B18"/>
    <mergeCell ref="A24:B24"/>
    <mergeCell ref="A31:B31"/>
    <mergeCell ref="I25:I26"/>
    <mergeCell ref="A27:B27"/>
    <mergeCell ref="A28:B28"/>
    <mergeCell ref="H57:H61"/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  <mergeCell ref="I50:I52"/>
    <mergeCell ref="H64:H68"/>
    <mergeCell ref="H79:H83"/>
    <mergeCell ref="H71:H76"/>
    <mergeCell ref="H50:H52"/>
    <mergeCell ref="H7:H14"/>
    <mergeCell ref="H17:H22"/>
    <mergeCell ref="H35:H36"/>
    <mergeCell ref="H39:H40"/>
    <mergeCell ref="H45:H47"/>
  </mergeCells>
  <printOptions/>
  <pageMargins left="0.49" right="0.23" top="0.35" bottom="0.37" header="0.5" footer="0.5"/>
  <pageSetup fitToHeight="0" fitToWidth="1" horizontalDpi="600" verticalDpi="600" orientation="portrait" paperSize="8" scale="60" r:id="rId10"/>
  <rowBreaks count="1" manualBreakCount="1">
    <brk id="42" max="255" man="1"/>
  </rowBreaks>
  <legacyDrawing r:id="rId9"/>
  <oleObjects>
    <oleObject progId="Equation.3" shapeId="1851223" r:id="rId1"/>
    <oleObject progId="Equation.3" shapeId="1855468" r:id="rId2"/>
    <oleObject progId="Equation.3" shapeId="1858285" r:id="rId3"/>
    <oleObject progId="Equation.3" shapeId="1860288" r:id="rId4"/>
    <oleObject progId="Equation.3" shapeId="1860900" r:id="rId5"/>
    <oleObject progId="Equation.3" shapeId="1861476" r:id="rId6"/>
    <oleObject progId="Equation.3" shapeId="149790" r:id="rId7"/>
    <oleObject progId="Equation.3" shapeId="177000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5"/>
  <sheetViews>
    <sheetView zoomScale="65" zoomScaleNormal="6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1" sqref="C11:C12"/>
    </sheetView>
  </sheetViews>
  <sheetFormatPr defaultColWidth="9.140625" defaultRowHeight="12.75"/>
  <cols>
    <col min="1" max="1" width="46.00390625" style="0" customWidth="1"/>
    <col min="2" max="3" width="25.00390625" style="24" customWidth="1"/>
    <col min="4" max="4" width="24.28125" style="24" customWidth="1"/>
    <col min="5" max="5" width="25.00390625" style="24" customWidth="1"/>
    <col min="6" max="6" width="21.8515625" style="0" customWidth="1"/>
  </cols>
  <sheetData>
    <row r="3" spans="1:5" ht="114">
      <c r="A3" s="10" t="s">
        <v>110</v>
      </c>
      <c r="B3" s="9" t="s">
        <v>112</v>
      </c>
      <c r="C3" s="9" t="s">
        <v>113</v>
      </c>
      <c r="D3" s="9" t="s">
        <v>114</v>
      </c>
      <c r="E3" s="9" t="s">
        <v>115</v>
      </c>
    </row>
    <row r="4" spans="1:5" ht="70.5" customHeight="1">
      <c r="A4" s="5" t="s">
        <v>27</v>
      </c>
      <c r="B4" s="6">
        <f>SUM(B5:B10)</f>
        <v>600</v>
      </c>
      <c r="C4" s="6">
        <f>SUM(C5:C12)</f>
        <v>0</v>
      </c>
      <c r="D4" s="6">
        <f>SUM(D5:D10)</f>
        <v>10307089.95</v>
      </c>
      <c r="E4" s="6">
        <f>SUM(E5:E10)</f>
        <v>7927077.13</v>
      </c>
    </row>
    <row r="5" spans="1:5" s="2" customFormat="1" ht="120.75" customHeight="1">
      <c r="A5" s="7" t="s">
        <v>121</v>
      </c>
      <c r="B5" s="15"/>
      <c r="C5" s="15"/>
      <c r="D5" s="17">
        <v>5478597</v>
      </c>
      <c r="E5" s="15"/>
    </row>
    <row r="6" spans="1:5" s="2" customFormat="1" ht="126.75" customHeight="1">
      <c r="A6" s="7" t="s">
        <v>119</v>
      </c>
      <c r="B6" s="15"/>
      <c r="C6" s="15"/>
      <c r="D6" s="18">
        <f>30701.13+13285.36+11357.15</f>
        <v>55343.64000000001</v>
      </c>
      <c r="E6" s="18">
        <f>60817.6+10500</f>
        <v>71317.6</v>
      </c>
    </row>
    <row r="7" spans="1:5" s="2" customFormat="1" ht="91.5" customHeight="1">
      <c r="A7" s="7" t="s">
        <v>120</v>
      </c>
      <c r="B7" s="15"/>
      <c r="C7" s="15"/>
      <c r="D7" s="19">
        <v>2023932.8</v>
      </c>
      <c r="E7" s="16"/>
    </row>
    <row r="8" spans="1:5" s="2" customFormat="1" ht="106.5" customHeight="1">
      <c r="A8" s="7" t="s">
        <v>123</v>
      </c>
      <c r="B8" s="15"/>
      <c r="C8" s="15"/>
      <c r="D8" s="22">
        <f>82156+2667060.51</f>
        <v>2749216.51</v>
      </c>
      <c r="E8" s="22">
        <f>621840+6292309.08+752849.34+188761.11</f>
        <v>7855759.53</v>
      </c>
    </row>
    <row r="9" spans="1:5" s="2" customFormat="1" ht="76.5" customHeight="1">
      <c r="A9" s="7" t="s">
        <v>116</v>
      </c>
      <c r="B9" s="22">
        <v>600</v>
      </c>
      <c r="C9" s="16"/>
      <c r="D9" s="16"/>
      <c r="E9" s="16"/>
    </row>
    <row r="10" spans="1:5" s="2" customFormat="1" ht="57.75" customHeight="1">
      <c r="A10" s="7" t="s">
        <v>122</v>
      </c>
      <c r="B10" s="16"/>
      <c r="C10" s="16"/>
      <c r="D10" s="16"/>
      <c r="E10" s="19"/>
    </row>
    <row r="11" spans="1:5" s="2" customFormat="1" ht="97.5" customHeight="1">
      <c r="A11" s="7" t="s">
        <v>117</v>
      </c>
      <c r="B11" s="20"/>
      <c r="C11" s="14"/>
      <c r="D11" s="21"/>
      <c r="E11" s="21"/>
    </row>
    <row r="12" spans="1:5" s="2" customFormat="1" ht="111.75" customHeight="1">
      <c r="A12" s="7" t="s">
        <v>118</v>
      </c>
      <c r="B12" s="8"/>
      <c r="C12" s="14"/>
      <c r="D12" s="16"/>
      <c r="E12" s="16"/>
    </row>
    <row r="13" spans="1:5" ht="70.5" customHeight="1">
      <c r="A13" s="12" t="s">
        <v>28</v>
      </c>
      <c r="B13" s="13">
        <f>SUM(B14:B21)</f>
        <v>1650</v>
      </c>
      <c r="C13" s="13">
        <f>SUM(C14:C21)</f>
        <v>31021663.28</v>
      </c>
      <c r="D13" s="13">
        <f>SUM(D14:D21)</f>
        <v>10307089.95</v>
      </c>
      <c r="E13" s="13">
        <f>SUM(E14:E21)</f>
        <v>8445468.690000001</v>
      </c>
    </row>
    <row r="14" spans="1:5" s="3" customFormat="1" ht="123.75" customHeight="1">
      <c r="A14" s="7" t="s">
        <v>121</v>
      </c>
      <c r="B14" s="15"/>
      <c r="C14" s="15"/>
      <c r="D14" s="17">
        <v>5478597</v>
      </c>
      <c r="E14" s="15"/>
    </row>
    <row r="15" spans="1:5" s="3" customFormat="1" ht="128.25" customHeight="1">
      <c r="A15" s="7" t="s">
        <v>119</v>
      </c>
      <c r="B15" s="15"/>
      <c r="C15" s="15"/>
      <c r="D15" s="18">
        <f>30701.13+13285.36+11357.15</f>
        <v>55343.64000000001</v>
      </c>
      <c r="E15" s="18">
        <f>11052.63+64018.53</f>
        <v>75071.16</v>
      </c>
    </row>
    <row r="16" spans="1:5" s="3" customFormat="1" ht="82.5">
      <c r="A16" s="7" t="s">
        <v>120</v>
      </c>
      <c r="B16" s="15"/>
      <c r="C16" s="15"/>
      <c r="D16" s="19">
        <v>2023932.8</v>
      </c>
      <c r="E16" s="16"/>
    </row>
    <row r="17" spans="1:5" s="3" customFormat="1" ht="100.5" customHeight="1">
      <c r="A17" s="7" t="s">
        <v>123</v>
      </c>
      <c r="B17" s="15"/>
      <c r="C17" s="15"/>
      <c r="D17" s="22">
        <f>82156+2667060.51</f>
        <v>2749216.51</v>
      </c>
      <c r="E17" s="22">
        <f>621840+6292309.08+752849.34+188761.11</f>
        <v>7855759.53</v>
      </c>
    </row>
    <row r="18" spans="1:5" s="3" customFormat="1" ht="69.75" customHeight="1">
      <c r="A18" s="7" t="s">
        <v>116</v>
      </c>
      <c r="B18" s="22">
        <v>1650</v>
      </c>
      <c r="C18" s="16"/>
      <c r="D18" s="16"/>
      <c r="E18" s="16"/>
    </row>
    <row r="19" spans="1:5" s="3" customFormat="1" ht="70.5" customHeight="1">
      <c r="A19" s="7" t="s">
        <v>122</v>
      </c>
      <c r="B19" s="16"/>
      <c r="C19" s="16"/>
      <c r="D19" s="16"/>
      <c r="E19" s="19">
        <v>514638</v>
      </c>
    </row>
    <row r="20" spans="1:5" s="3" customFormat="1" ht="91.5" customHeight="1">
      <c r="A20" s="7" t="s">
        <v>117</v>
      </c>
      <c r="B20" s="20"/>
      <c r="C20" s="14">
        <v>10700000</v>
      </c>
      <c r="D20" s="21"/>
      <c r="E20" s="21"/>
    </row>
    <row r="21" spans="1:5" s="3" customFormat="1" ht="100.5" customHeight="1">
      <c r="A21" s="7" t="s">
        <v>118</v>
      </c>
      <c r="B21" s="8"/>
      <c r="C21" s="14">
        <v>20321663.28</v>
      </c>
      <c r="D21" s="16"/>
      <c r="E21" s="16"/>
    </row>
    <row r="22" spans="2:5" s="3" customFormat="1" ht="12.75">
      <c r="B22" s="23"/>
      <c r="C22" s="23"/>
      <c r="D22" s="23"/>
      <c r="E22" s="23"/>
    </row>
    <row r="23" spans="2:5" s="3" customFormat="1" ht="12.75">
      <c r="B23" s="23"/>
      <c r="C23" s="23"/>
      <c r="D23" s="23"/>
      <c r="E23" s="23"/>
    </row>
    <row r="24" spans="1:5" s="3" customFormat="1" ht="12.75">
      <c r="A24"/>
      <c r="B24" s="24"/>
      <c r="C24" s="24"/>
      <c r="D24" s="24"/>
      <c r="E24" s="24"/>
    </row>
    <row r="25" spans="1:5" s="3" customFormat="1" ht="12.75">
      <c r="A25"/>
      <c r="B25" s="24"/>
      <c r="C25" s="24"/>
      <c r="D25" s="24"/>
      <c r="E25" s="24"/>
    </row>
  </sheetData>
  <sheetProtection/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2016-12-08T07:01:21Z</cp:lastPrinted>
  <dcterms:created xsi:type="dcterms:W3CDTF">1996-10-08T23:32:33Z</dcterms:created>
  <dcterms:modified xsi:type="dcterms:W3CDTF">2016-12-12T08:53:54Z</dcterms:modified>
  <cp:category/>
  <cp:version/>
  <cp:contentType/>
  <cp:contentStatus/>
</cp:coreProperties>
</file>