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Диаграмма1" sheetId="1" r:id="rId1"/>
    <sheet name="Оценка" sheetId="2" r:id="rId2"/>
    <sheet name="СФС" sheetId="3" r:id="rId3"/>
  </sheets>
  <definedNames/>
  <calcPr fullCalcOnLoad="1"/>
</workbook>
</file>

<file path=xl/sharedStrings.xml><?xml version="1.0" encoding="utf-8"?>
<sst xmlns="http://schemas.openxmlformats.org/spreadsheetml/2006/main" count="250" uniqueCount="129">
  <si>
    <t>Финансовое планирование</t>
  </si>
  <si>
    <t>Вк - объем бюджетных ассигнований ГАБС согласно сводной бюджетной росписи местного бюджета на конец отчетного периода,</t>
  </si>
  <si>
    <t>ФОСн – расходы ГАБС за счет средств федерального и областного бюджета на начало отчетного периода,</t>
  </si>
  <si>
    <t>ФОСк - расходы ГАБС за счет средств федерального и областного бюджета на конец отчетного периода,</t>
  </si>
  <si>
    <t>СФСн – расходы ГАБС в рамках софинансирования расходов областного бюджета на начало отчетного периода,</t>
  </si>
  <si>
    <t>СФСк - расходы ГАБС в рамках софинансирования расходов областного бюджета на конец отчетного периода,</t>
  </si>
  <si>
    <t>РФАк – расходы ГАБС, осуществляемые за счет средств резервного фонда администрации ЗАТО Александровск на конец отчетного периода</t>
  </si>
  <si>
    <t>%</t>
  </si>
  <si>
    <t>Р – количество изменений в сводную бюджетную роспись местного бюджета за отчетный период по следующим основаниям (без учета изменения бюджетных ассигнований за счет средств федерального и областного бюджета и средств софинансирования):</t>
  </si>
  <si>
    <t>1) перераспределение в пределах объема бюджетных ассигнований ГАБС по изменениям, вносимым в связи с изменением бюджетной классификации Российской Федерации, уточнением кодов бюджетной классификации;</t>
  </si>
  <si>
    <t>2) изменения, вносимые в случае увеличения бюджетных ассигнований по отдельным разделам, подразделам, целевым статьям, видам расходов местного бюджета за счет экономии по использованию бюджетных ассигнований на оказание муниципальных услуг;</t>
  </si>
  <si>
    <t>3) изменения, не приводящие к изменению показателей, утвержденных решением Совета депутатов ЗАТО Александровск по разделам, подразделам, целевым статьям и видам расходов (КОСГУ).</t>
  </si>
  <si>
    <t>ед.</t>
  </si>
  <si>
    <t>Наименование показателя</t>
  </si>
  <si>
    <t>1.1</t>
  </si>
  <si>
    <t>Вн – объем бюджетных ассигнований ГАБС согласно сводной бюджетной росписи местного бюджета на начало отчетного периода</t>
  </si>
  <si>
    <t>Единица измерения</t>
  </si>
  <si>
    <t>руб.</t>
  </si>
  <si>
    <t>№ п/п</t>
  </si>
  <si>
    <t xml:space="preserve">Итоговый показатель - "Качество планирования расходов: прирост объема бюджетных ассигнований главного администратора бюджетных средств (далее-ГАБС) согласно сводной бюджетной росписи местного бюджета на начало отчетного периода и на конец отчетного периода" </t>
  </si>
  <si>
    <t>1.</t>
  </si>
  <si>
    <t>Итоговый показатель - "Качество планирования расходов: количество изменений в сводную бюджетную роспись"</t>
  </si>
  <si>
    <t>1.2</t>
  </si>
  <si>
    <t>в том числе:</t>
  </si>
  <si>
    <t>балл</t>
  </si>
  <si>
    <t>Оценка выполнения показателя 1.1:</t>
  </si>
  <si>
    <t>Вес показателя в группе:</t>
  </si>
  <si>
    <t>СФСн – расходы ГАБС в рамках софинансирования расходов областного бюджета на начало отчетного периода всего, в том числе:</t>
  </si>
  <si>
    <t>СФСк - расходы ГАБС в рамках софинансирования расходов областного бюджета на конец отчетного периода всего, в том числе:</t>
  </si>
  <si>
    <t>Условия восприятия (оценки)</t>
  </si>
  <si>
    <t>х</t>
  </si>
  <si>
    <t>кол-во видов изменений</t>
  </si>
  <si>
    <t>Е(Р)=1, если за отчетный период изменения не осуществлялись ни по одному из перечисленных видов изменений,                                                                        Е(Р)=0,5, если изменения осуществлялись по одному из перечисленных видов изменений,                                                                         Е(Р)=0,25, если изменения осуществлялись по двум из перечисленных видов изменений,                                                         Е(Р)=0, если изменения осуществлялись по всем перечисленным видам изменений</t>
  </si>
  <si>
    <t>1.3</t>
  </si>
  <si>
    <t>Итоговый показатель - "Нарушение сроков составления кассовых планов выплат, установленных Порядком составления и ведения кассового плана исполнения местного бюджета ЗАТО Александровск"</t>
  </si>
  <si>
    <t>кол-во писем УФ о нарушении сроков</t>
  </si>
  <si>
    <t>Р – количество писем, направленных управлением финансов администрации ЗАТО Александровск о нарушении сроков составления кассовых планов выплат за отчетный период</t>
  </si>
  <si>
    <t>Оценка выполнения показателя 1.2:</t>
  </si>
  <si>
    <t>Оценка выполнения показателя 1.3:</t>
  </si>
  <si>
    <t>1.4</t>
  </si>
  <si>
    <t>Итоговый показатель - "Своевременность представления реестра расходных обязательств (далее – РРО) ГАБС (уточненного и планового)"</t>
  </si>
  <si>
    <t>Р - количество дней отклонения  от даты, установленной нормативным документом администрации ЗАТО Александровск</t>
  </si>
  <si>
    <t>дн.</t>
  </si>
  <si>
    <t>Оценка выполнения показателя 1.4:</t>
  </si>
  <si>
    <t>Вес группы в оценке</t>
  </si>
  <si>
    <t>2.</t>
  </si>
  <si>
    <t>Исполнение бюджета в части расходов</t>
  </si>
  <si>
    <t>Итоговый показатель - "Эффективность управления кредиторской задолженностью"</t>
  </si>
  <si>
    <t>Р – наличие или отсутствие просроченной кредиторской задолженности ГАБС на дату, следующую за окончанием отчетного периода (1 октября, 1 января)</t>
  </si>
  <si>
    <t>да/нет</t>
  </si>
  <si>
    <t>2.2</t>
  </si>
  <si>
    <t xml:space="preserve">Е(Р) = 1, если просроченная кредиторская задолженность отсутствует
Е(Р)=0, если просроченная кредиторская задолженность имеется
</t>
  </si>
  <si>
    <t>2.3</t>
  </si>
  <si>
    <t>Итоговый показатель - "Недопущение возникновения кредиторской задолженности муниципальных автономных и бюджетных учреждений, в отношении которых ГАБС является учредителем"</t>
  </si>
  <si>
    <t>да</t>
  </si>
  <si>
    <t>нет</t>
  </si>
  <si>
    <t>Р – наличие или отсутствие просроченной кредиторской задолженности муниципальных казенных, автономных и бюджетных учреждений, в отношении которых ГАБС является учредителем, на дату, следующую за окончанием отчетного периода (1 октября, 1 января)</t>
  </si>
  <si>
    <t>3.</t>
  </si>
  <si>
    <t>Исполнение бюджета по доходам</t>
  </si>
  <si>
    <t>3.1</t>
  </si>
  <si>
    <t>3.2</t>
  </si>
  <si>
    <t>Итоговый показатель - "Отклонение от прогноза поступления налоговых и неналоговых доходов на текущий финансовый год по ГАБС"</t>
  </si>
  <si>
    <t>Rf – кассовое исполнение по доходам в отчетном периоде (без учета целевых средств из бюджетов других уровней бюджетной системы Российской Федерации)</t>
  </si>
  <si>
    <t xml:space="preserve">P = (Rf / Rp)  x 100,                                                                                           где Rp – плановые объемы доходов по ГАБС (без учета целевых средств из бюджетов других уровней бюджетной системы Российской Федерации); </t>
  </si>
  <si>
    <t>Итоговый показатель - "Эффективность управления дебиторской задолженностью по расчетам с дебиторами по доходам"</t>
  </si>
  <si>
    <t>Rf – кассовое исполнение по доходам в отчетном финансовом году (без учета целевых средств из бюджетов других уровней бюджетной системы Российской Федерации)</t>
  </si>
  <si>
    <t>P = D / Rf x 100, где
D – объем дебиторской задолженности по доходам по состоянию на 1 января года, следующего за отчетным;</t>
  </si>
  <si>
    <t>Оценка выполнения показателя 3.2:</t>
  </si>
  <si>
    <t>Оценка выполнения показателя 3.1:</t>
  </si>
  <si>
    <t>Оценка выполнения показателя 2.3:</t>
  </si>
  <si>
    <t>Оценка выполнения показателя 2.2:</t>
  </si>
  <si>
    <t>6.1</t>
  </si>
  <si>
    <t>Оценка выполнения показателя 6.1:</t>
  </si>
  <si>
    <t>Итоговый показатель - "Иски о возмещении ущерба (в денежном выражении)"</t>
  </si>
  <si>
    <t xml:space="preserve">Р = 100 х Su / Sp, где
Su – общая сумма исковых требований в денежном выражении, определенная судом к взысканию по судебным решениям,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</si>
  <si>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лиц,</t>
  </si>
  <si>
    <t xml:space="preserve">Sp - общая сумма заявленных исковых требований в денежном выражении, указанных в судебных решениях,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</si>
  <si>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</t>
  </si>
  <si>
    <t>6.2</t>
  </si>
  <si>
    <t>Итоговый показатель - "Иски о возмещении ущерба (в количественном выражении)"</t>
  </si>
  <si>
    <t>Оценка выполнения показателя 6.2:</t>
  </si>
  <si>
    <t>и предусматривающих полное или частичное удовлетворение исковых требований о возмещении ущерба от незаконных действий или бездействия ГАБС или его должностных лиц,</t>
  </si>
  <si>
    <t>Qp – общее количество судебных решений, вступивших в законную силу в отчетном периоде, по исковым требованиям</t>
  </si>
  <si>
    <t xml:space="preserve">Р = 100 х Qu / Qp, где Qu – общее количество судебных решений, вступивших в законную силу в отчетном периоде 
</t>
  </si>
  <si>
    <t xml:space="preserve"> о возмещении ущерба от незаконных действий или бездействия ГАБС или его должностных лиц</t>
  </si>
  <si>
    <t>6.3</t>
  </si>
  <si>
    <t>Оценка выполнения показателя 6.3:</t>
  </si>
  <si>
    <t>Оценка выполнения показателя 6.4:</t>
  </si>
  <si>
    <t>6.</t>
  </si>
  <si>
    <t>Исполнение судебных актов*</t>
  </si>
  <si>
    <t>Итоговый показатель - "Иски о взыскании задолженности (в денежном выражении)"</t>
  </si>
  <si>
    <t>Итоговый показатель - "Иски о взыскании задолженности (в количественном выражении)"</t>
  </si>
  <si>
    <t>Р = 100 х Su / Sp, где
Su – общая сумма исковых требований в денежном выражении, определенная судом к взысканию</t>
  </si>
  <si>
    <t>по судебным решениям, вступившим в законную силу в отчетном периоде, по исковым требованиям к ГАБС,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</si>
  <si>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</si>
  <si>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учредителем.</t>
  </si>
  <si>
    <t>предъявленных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</si>
  <si>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 xml:space="preserve">Р = 100 х Qu / Qp, где Qu – общее количество судебных решений, вступивших в законную силу в отчетном периоде и предусматривающих полное или частичное удовлетворение исковых требований к ГАБС, 
</t>
  </si>
  <si>
    <t xml:space="preserve">Qp – общее количество судебных решений, вступивших в законную силу в отчетном периоде, по исковым требованиям к ГАБС, предъявленных </t>
  </si>
  <si>
    <t>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</t>
  </si>
  <si>
    <t>БАЛЛ</t>
  </si>
  <si>
    <t>МАКСИМАЛЬНО ВОЗМОЖНОЕ КОЛИЧЕСТВО БАЛЛОВ по итогам 9 месяцев:</t>
  </si>
  <si>
    <t>ОБЩАЯ ИТОГОВАЯ ОЦЕНКА эффективности финансового менеджмента ГАБС:</t>
  </si>
  <si>
    <t xml:space="preserve">Сводная оценка качества финансового менеджмента, осуществляемого главными администраторами средств местного бюджета ЗАТО Александровск </t>
  </si>
  <si>
    <t xml:space="preserve"> Администрация ЗАТО Александровск </t>
  </si>
  <si>
    <t>Управление муниципальной собственностью администрации ЗАТО Александровск</t>
  </si>
  <si>
    <t xml:space="preserve">Управление образования администрации ЗАТО Александровск </t>
  </si>
  <si>
    <t xml:space="preserve"> Управление культуры, спорта и молодежной политики администрации ЗАТО Александровск </t>
  </si>
  <si>
    <t>субсидии, предоставляемые на реализацию мер социальной поддержки отдельных категорий граждан, работающих в сельской местности,25% село</t>
  </si>
  <si>
    <t>субсидии на организацию отдыха детей МО в оздоровительных учреждениях с дневным пребыванием, организованных на базе муниципальных образовательных учреждений</t>
  </si>
  <si>
    <t>субсидии на модернизацию системы   общего образования</t>
  </si>
  <si>
    <t>субсидии на приобретение и установку спортивных площадок</t>
  </si>
  <si>
    <t>субсидии на обеспечение бесплатным цельным молоком либо питьевым молоком обучающихся 1-4 классов муниципальных общеобразовательных учреждений,  муниципальных образовательных учреждений для детей дошкольного и младшего школьного возраста</t>
  </si>
  <si>
    <t xml:space="preserve">субсидии муниципальным образованиям на реализацию муниципальных программ повышения эффективности бюджетных расходов </t>
  </si>
  <si>
    <t>комплексная безопасность учреждений системы образования, субсидии на проведение технических обследований общеобразовательных учреждений</t>
  </si>
  <si>
    <t>субсидия на развитие информационно-коммуникационных технолгий</t>
  </si>
  <si>
    <t xml:space="preserve">Е(Р)=5, если Р=0
Е(Р)=4, если Р=1
Е(Р)=3, если Р=2
Е(Р)=2, если Р=3
Е(Р)=1, если Р=4
Е(Р)=0, если P&gt;=5
</t>
  </si>
  <si>
    <t xml:space="preserve">Sp - общая сумма заявленных исковых требований в денежном выражении, указанных в судебных решениях, вступившим в законную силу в отчетном периоде, по исковым требованиям  к ГАБС, </t>
  </si>
  <si>
    <t>субсидия на мероприятия государственной программы Российской Федерации "Доступная среда" на 2011-2015 годы</t>
  </si>
  <si>
    <t>(по итогам 9 месяцев 2015 года)</t>
  </si>
  <si>
    <t>Значения показателей ГАБС - Управление образования администрации ЗАТО Александровск по состоянию на 01.10.2015</t>
  </si>
  <si>
    <t>Значения показателей ГАБС - Управление культуры, спорта и молодежной политики администрации ЗАТО Александровск по состоянию на 01.10.2015</t>
  </si>
  <si>
    <t>Значения показателей ГАБС - Управление муниципальной собственностью администрации ЗАТО Александровск по состоянию на 01.10.2015</t>
  </si>
  <si>
    <t>Значения показателей ГАБС - Администрация ЗАТО Александровск по состоянию на 01.10.2015</t>
  </si>
  <si>
    <t>субсидия на модернизацию региональной системы дошкольного образования в Мурманской области</t>
  </si>
  <si>
    <t>субсидии на повышение оплаты труда работников муниципальных учреждений образования, культуры, физической культуры и спорта, повышение оплаты труда которых предусмотренно указами Президента РФ</t>
  </si>
  <si>
    <t>Субсидии для предоставления социальных выплат молодым семьям для улучшения жилищных условий</t>
  </si>
  <si>
    <t>Субсидии на мероприятия подпрограммы "Обеспечение жильем молодых семей" в рамках федеральной целевой программы "Жилище" на 2011 - 2015 годы и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</si>
  <si>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Наименование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</si>
</sst>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  <numFmt numFmtId="186" formatCode="#,##0.0000"/>
    <numFmt numFmtId="187" formatCode="0.0000"/>
    <numFmt numFmtId="188" formatCode="0.000"/>
    <numFmt numFmtId="189" formatCode="0.0"/>
    <numFmt numFmtId="190" formatCode="#,##0.00&quot;р.&quot;"/>
    <numFmt numFmtId="191" formatCode="\О\с\н\о\в\н\о\й"/>
  </numFmts>
  <fonts count="69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0"/>
    </font>
    <font>
      <sz val="14"/>
      <name val="Arial"/>
      <family val="2"/>
    </font>
    <font>
      <b/>
      <sz val="10"/>
      <color indexed="62"/>
      <name val="Arial Cyr"/>
      <family val="0"/>
    </font>
    <font>
      <b/>
      <sz val="8"/>
      <color indexed="62"/>
      <name val="Arial Cyr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Times New Roman"/>
      <family val="1"/>
    </font>
    <font>
      <b/>
      <sz val="12"/>
      <color indexed="56"/>
      <name val="Times New Roman"/>
      <family val="1"/>
    </font>
    <font>
      <sz val="13"/>
      <color indexed="56"/>
      <name val="Times New Roman"/>
      <family val="1"/>
    </font>
    <font>
      <sz val="13"/>
      <color indexed="56"/>
      <name val="Arial"/>
      <family val="2"/>
    </font>
    <font>
      <sz val="11"/>
      <color indexed="56"/>
      <name val="Times New Roman"/>
      <family val="1"/>
    </font>
    <font>
      <sz val="10"/>
      <color indexed="56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56"/>
      <name val="Times New Roman"/>
      <family val="0"/>
    </font>
    <font>
      <b/>
      <sz val="12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3"/>
      <name val="Times New Roman"/>
      <family val="1"/>
    </font>
    <font>
      <b/>
      <sz val="12"/>
      <color theme="3"/>
      <name val="Times New Roman"/>
      <family val="1"/>
    </font>
    <font>
      <sz val="13"/>
      <color theme="3"/>
      <name val="Times New Roman"/>
      <family val="1"/>
    </font>
    <font>
      <sz val="13"/>
      <color theme="3"/>
      <name val="Arial"/>
      <family val="2"/>
    </font>
    <font>
      <sz val="11"/>
      <color theme="3"/>
      <name val="Times New Roman"/>
      <family val="1"/>
    </font>
    <font>
      <sz val="10"/>
      <color theme="3"/>
      <name val="Arial"/>
      <family val="2"/>
    </font>
    <font>
      <b/>
      <sz val="10"/>
      <color theme="3" tint="-0.24997000396251678"/>
      <name val="Arial"/>
      <family val="2"/>
    </font>
    <font>
      <sz val="10"/>
      <color theme="3" tint="-0.24997000396251678"/>
      <name val="Arial"/>
      <family val="2"/>
    </font>
    <font>
      <b/>
      <sz val="10"/>
      <color theme="3"/>
      <name val="Arial"/>
      <family val="2"/>
    </font>
    <font>
      <sz val="10"/>
      <color theme="1"/>
      <name val="Arial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righ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186" fontId="3" fillId="34" borderId="10" xfId="0" applyNumberFormat="1" applyFont="1" applyFill="1" applyBorder="1" applyAlignment="1">
      <alignment horizontal="center" vertical="center" wrapText="1"/>
    </xf>
    <xf numFmtId="184" fontId="3" fillId="34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5" xfId="0" applyNumberFormat="1" applyFont="1" applyFill="1" applyBorder="1" applyAlignment="1">
      <alignment horizontal="center" vertical="center" wrapText="1"/>
    </xf>
    <xf numFmtId="4" fontId="3" fillId="33" borderId="16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4" borderId="16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187" fontId="3" fillId="35" borderId="10" xfId="0" applyNumberFormat="1" applyFont="1" applyFill="1" applyBorder="1" applyAlignment="1">
      <alignment horizontal="center" vertical="center" wrapText="1"/>
    </xf>
    <xf numFmtId="2" fontId="3" fillId="35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57" fillId="36" borderId="10" xfId="0" applyFont="1" applyFill="1" applyBorder="1" applyAlignment="1">
      <alignment vertical="center" wrapText="1"/>
    </xf>
    <xf numFmtId="4" fontId="57" fillId="36" borderId="10" xfId="0" applyNumberFormat="1" applyFont="1" applyFill="1" applyBorder="1" applyAlignment="1">
      <alignment horizontal="center" vertical="center" wrapText="1"/>
    </xf>
    <xf numFmtId="0" fontId="58" fillId="36" borderId="10" xfId="0" applyFont="1" applyFill="1" applyBorder="1" applyAlignment="1">
      <alignment vertical="center" wrapText="1"/>
    </xf>
    <xf numFmtId="4" fontId="58" fillId="36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vertical="center" wrapText="1"/>
    </xf>
    <xf numFmtId="4" fontId="60" fillId="0" borderId="10" xfId="0" applyNumberFormat="1" applyFont="1" applyBorder="1" applyAlignment="1">
      <alignment horizontal="center"/>
    </xf>
    <xf numFmtId="4" fontId="59" fillId="0" borderId="10" xfId="0" applyNumberFormat="1" applyFont="1" applyBorder="1" applyAlignment="1">
      <alignment horizontal="center"/>
    </xf>
    <xf numFmtId="4" fontId="59" fillId="0" borderId="10" xfId="0" applyNumberFormat="1" applyFont="1" applyFill="1" applyBorder="1" applyAlignment="1">
      <alignment horizontal="center"/>
    </xf>
    <xf numFmtId="4" fontId="6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vertical="center" wrapText="1"/>
    </xf>
    <xf numFmtId="4" fontId="10" fillId="0" borderId="10" xfId="0" applyNumberFormat="1" applyFont="1" applyFill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4" fontId="59" fillId="0" borderId="10" xfId="0" applyNumberFormat="1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4" fontId="62" fillId="0" borderId="10" xfId="0" applyNumberFormat="1" applyFont="1" applyFill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4" fontId="62" fillId="0" borderId="11" xfId="0" applyNumberFormat="1" applyFont="1" applyBorder="1" applyAlignment="1">
      <alignment horizontal="center" vertical="center" wrapText="1"/>
    </xf>
    <xf numFmtId="4" fontId="62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2" fillId="37" borderId="10" xfId="0" applyFont="1" applyFill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5" fillId="0" borderId="17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 wrapText="1"/>
    </xf>
    <xf numFmtId="49" fontId="65" fillId="33" borderId="13" xfId="0" applyNumberFormat="1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left" vertical="center" wrapText="1"/>
    </xf>
    <xf numFmtId="0" fontId="57" fillId="33" borderId="10" xfId="0" applyFont="1" applyFill="1" applyBorder="1" applyAlignment="1">
      <alignment horizontal="center" vertical="center" wrapText="1"/>
    </xf>
    <xf numFmtId="4" fontId="65" fillId="33" borderId="10" xfId="0" applyNumberFormat="1" applyFont="1" applyFill="1" applyBorder="1" applyAlignment="1">
      <alignment horizontal="center" vertical="center" wrapText="1"/>
    </xf>
    <xf numFmtId="49" fontId="65" fillId="33" borderId="10" xfId="0" applyNumberFormat="1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left" vertical="center" wrapText="1"/>
    </xf>
    <xf numFmtId="49" fontId="65" fillId="33" borderId="11" xfId="0" applyNumberFormat="1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4" fontId="65" fillId="33" borderId="11" xfId="0" applyNumberFormat="1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4" fontId="65" fillId="33" borderId="15" xfId="0" applyNumberFormat="1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3" fontId="66" fillId="0" borderId="11" xfId="0" applyNumberFormat="1" applyFont="1" applyFill="1" applyBorder="1" applyAlignment="1">
      <alignment horizontal="center" vertical="center" wrapText="1"/>
    </xf>
    <xf numFmtId="3" fontId="66" fillId="0" borderId="13" xfId="0" applyNumberFormat="1" applyFont="1" applyFill="1" applyBorder="1" applyAlignment="1">
      <alignment horizontal="center" vertical="center" wrapText="1"/>
    </xf>
    <xf numFmtId="49" fontId="63" fillId="0" borderId="16" xfId="0" applyNumberFormat="1" applyFont="1" applyBorder="1" applyAlignment="1">
      <alignment horizontal="right" vertical="center" wrapText="1"/>
    </xf>
    <xf numFmtId="49" fontId="63" fillId="0" borderId="12" xfId="0" applyNumberFormat="1" applyFont="1" applyBorder="1" applyAlignment="1">
      <alignment horizontal="right" vertical="center" wrapText="1"/>
    </xf>
    <xf numFmtId="0" fontId="61" fillId="0" borderId="16" xfId="0" applyFont="1" applyBorder="1" applyAlignment="1">
      <alignment horizontal="right" vertical="center" wrapText="1"/>
    </xf>
    <xf numFmtId="0" fontId="61" fillId="0" borderId="12" xfId="0" applyFont="1" applyBorder="1" applyAlignment="1">
      <alignment horizontal="right" vertical="center" wrapText="1"/>
    </xf>
    <xf numFmtId="0" fontId="2" fillId="33" borderId="16" xfId="0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right" vertical="center" wrapText="1"/>
    </xf>
    <xf numFmtId="0" fontId="61" fillId="0" borderId="10" xfId="0" applyFont="1" applyBorder="1" applyAlignment="1">
      <alignment horizontal="right" vertical="top" wrapText="1"/>
    </xf>
    <xf numFmtId="0" fontId="61" fillId="0" borderId="16" xfId="0" applyFont="1" applyFill="1" applyBorder="1" applyAlignment="1">
      <alignment horizontal="right" vertical="center" wrapText="1"/>
    </xf>
    <xf numFmtId="0" fontId="61" fillId="0" borderId="12" xfId="0" applyFont="1" applyFill="1" applyBorder="1" applyAlignment="1">
      <alignment horizontal="right" vertical="center" wrapText="1"/>
    </xf>
    <xf numFmtId="0" fontId="61" fillId="0" borderId="15" xfId="0" applyFont="1" applyBorder="1" applyAlignment="1">
      <alignment horizontal="right" vertical="center" wrapText="1"/>
    </xf>
    <xf numFmtId="0" fontId="61" fillId="0" borderId="14" xfId="0" applyFont="1" applyBorder="1" applyAlignment="1">
      <alignment horizontal="righ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57" fillId="0" borderId="17" xfId="0" applyFont="1" applyBorder="1" applyAlignment="1">
      <alignment horizontal="right" vertical="top" wrapText="1"/>
    </xf>
    <xf numFmtId="0" fontId="57" fillId="0" borderId="19" xfId="0" applyFont="1" applyBorder="1" applyAlignment="1">
      <alignment horizontal="right" vertical="top" wrapText="1"/>
    </xf>
    <xf numFmtId="0" fontId="57" fillId="0" borderId="15" xfId="0" applyFont="1" applyBorder="1" applyAlignment="1">
      <alignment horizontal="right" vertical="top" wrapText="1"/>
    </xf>
    <xf numFmtId="0" fontId="57" fillId="0" borderId="14" xfId="0" applyFont="1" applyBorder="1" applyAlignment="1">
      <alignment horizontal="right" vertical="top" wrapText="1"/>
    </xf>
    <xf numFmtId="0" fontId="2" fillId="33" borderId="10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49" fontId="62" fillId="37" borderId="16" xfId="0" applyNumberFormat="1" applyFont="1" applyFill="1" applyBorder="1" applyAlignment="1">
      <alignment horizontal="right" vertical="center" wrapText="1"/>
    </xf>
    <xf numFmtId="49" fontId="62" fillId="37" borderId="12" xfId="0" applyNumberFormat="1" applyFont="1" applyFill="1" applyBorder="1" applyAlignment="1">
      <alignment horizontal="right" vertical="center" wrapText="1"/>
    </xf>
    <xf numFmtId="49" fontId="62" fillId="0" borderId="16" xfId="0" applyNumberFormat="1" applyFont="1" applyBorder="1" applyAlignment="1">
      <alignment horizontal="right" vertical="center" wrapText="1"/>
    </xf>
    <xf numFmtId="49" fontId="62" fillId="0" borderId="12" xfId="0" applyNumberFormat="1" applyFont="1" applyBorder="1" applyAlignment="1">
      <alignment horizontal="right" vertical="center" wrapText="1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right" vertical="center" wrapText="1"/>
    </xf>
    <xf numFmtId="49" fontId="64" fillId="0" borderId="15" xfId="0" applyNumberFormat="1" applyFont="1" applyFill="1" applyBorder="1" applyAlignment="1">
      <alignment horizontal="right" vertical="center" wrapText="1"/>
    </xf>
    <xf numFmtId="49" fontId="64" fillId="0" borderId="14" xfId="0" applyNumberFormat="1" applyFont="1" applyFill="1" applyBorder="1" applyAlignment="1">
      <alignment horizontal="right" vertical="center" wrapText="1"/>
    </xf>
    <xf numFmtId="4" fontId="64" fillId="0" borderId="11" xfId="0" applyNumberFormat="1" applyFont="1" applyFill="1" applyBorder="1" applyAlignment="1">
      <alignment horizontal="center" vertical="center" wrapText="1"/>
    </xf>
    <xf numFmtId="4" fontId="64" fillId="0" borderId="13" xfId="0" applyNumberFormat="1" applyFont="1" applyFill="1" applyBorder="1" applyAlignment="1">
      <alignment horizontal="center" vertical="center" wrapText="1"/>
    </xf>
    <xf numFmtId="3" fontId="64" fillId="37" borderId="11" xfId="0" applyNumberFormat="1" applyFont="1" applyFill="1" applyBorder="1" applyAlignment="1">
      <alignment horizontal="center" vertical="center" wrapText="1"/>
    </xf>
    <xf numFmtId="3" fontId="64" fillId="37" borderId="13" xfId="0" applyNumberFormat="1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 wrapText="1"/>
    </xf>
    <xf numFmtId="0" fontId="64" fillId="0" borderId="19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right" vertical="center" wrapText="1"/>
    </xf>
    <xf numFmtId="49" fontId="64" fillId="0" borderId="17" xfId="0" applyNumberFormat="1" applyFont="1" applyFill="1" applyBorder="1" applyAlignment="1">
      <alignment horizontal="right" vertical="center" wrapText="1"/>
    </xf>
    <xf numFmtId="49" fontId="64" fillId="0" borderId="19" xfId="0" applyNumberFormat="1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 horizontal="right" vertical="center" wrapText="1"/>
    </xf>
    <xf numFmtId="0" fontId="62" fillId="37" borderId="11" xfId="0" applyFont="1" applyFill="1" applyBorder="1" applyAlignment="1">
      <alignment horizontal="center" vertical="center" wrapText="1"/>
    </xf>
    <xf numFmtId="0" fontId="62" fillId="37" borderId="20" xfId="0" applyFont="1" applyFill="1" applyBorder="1" applyAlignment="1">
      <alignment horizontal="center" vertical="center" wrapText="1"/>
    </xf>
    <xf numFmtId="0" fontId="62" fillId="37" borderId="13" xfId="0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49" fontId="62" fillId="37" borderId="15" xfId="0" applyNumberFormat="1" applyFont="1" applyFill="1" applyBorder="1" applyAlignment="1">
      <alignment horizontal="right" vertical="center" wrapText="1"/>
    </xf>
    <xf numFmtId="49" fontId="62" fillId="37" borderId="14" xfId="0" applyNumberFormat="1" applyFont="1" applyFill="1" applyBorder="1" applyAlignment="1">
      <alignment horizontal="right" vertical="center" wrapText="1"/>
    </xf>
    <xf numFmtId="49" fontId="62" fillId="37" borderId="21" xfId="0" applyNumberFormat="1" applyFont="1" applyFill="1" applyBorder="1" applyAlignment="1">
      <alignment horizontal="right" vertical="center" wrapText="1"/>
    </xf>
    <xf numFmtId="49" fontId="62" fillId="37" borderId="22" xfId="0" applyNumberFormat="1" applyFont="1" applyFill="1" applyBorder="1" applyAlignment="1">
      <alignment horizontal="right" vertical="center" wrapText="1"/>
    </xf>
    <xf numFmtId="49" fontId="62" fillId="37" borderId="17" xfId="0" applyNumberFormat="1" applyFont="1" applyFill="1" applyBorder="1" applyAlignment="1">
      <alignment horizontal="right" vertical="center" wrapText="1"/>
    </xf>
    <xf numFmtId="49" fontId="62" fillId="37" borderId="19" xfId="0" applyNumberFormat="1" applyFont="1" applyFill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20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9" fontId="0" fillId="37" borderId="15" xfId="0" applyNumberFormat="1" applyFont="1" applyFill="1" applyBorder="1" applyAlignment="1">
      <alignment horizontal="right" vertical="center" wrapText="1"/>
    </xf>
    <xf numFmtId="49" fontId="0" fillId="37" borderId="14" xfId="0" applyNumberFormat="1" applyFont="1" applyFill="1" applyBorder="1" applyAlignment="1">
      <alignment horizontal="right" vertical="center" wrapText="1"/>
    </xf>
    <xf numFmtId="0" fontId="68" fillId="0" borderId="11" xfId="0" applyFont="1" applyBorder="1" applyAlignment="1">
      <alignment horizontal="center" vertical="center" wrapText="1"/>
    </xf>
    <xf numFmtId="0" fontId="68" fillId="0" borderId="20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49" fontId="0" fillId="37" borderId="21" xfId="0" applyNumberFormat="1" applyFont="1" applyFill="1" applyBorder="1" applyAlignment="1">
      <alignment horizontal="right" vertical="center" wrapText="1"/>
    </xf>
    <xf numFmtId="49" fontId="0" fillId="37" borderId="22" xfId="0" applyNumberFormat="1" applyFont="1" applyFill="1" applyBorder="1" applyAlignment="1">
      <alignment horizontal="right" vertical="center" wrapText="1"/>
    </xf>
    <xf numFmtId="49" fontId="62" fillId="0" borderId="15" xfId="0" applyNumberFormat="1" applyFont="1" applyBorder="1" applyAlignment="1">
      <alignment horizontal="right" vertical="center" wrapText="1"/>
    </xf>
    <xf numFmtId="49" fontId="62" fillId="0" borderId="14" xfId="0" applyNumberFormat="1" applyFont="1" applyBorder="1" applyAlignment="1">
      <alignment horizontal="right" vertical="center" wrapText="1"/>
    </xf>
    <xf numFmtId="49" fontId="62" fillId="0" borderId="21" xfId="0" applyNumberFormat="1" applyFont="1" applyBorder="1" applyAlignment="1">
      <alignment horizontal="right" vertical="center" wrapText="1"/>
    </xf>
    <xf numFmtId="49" fontId="62" fillId="0" borderId="22" xfId="0" applyNumberFormat="1" applyFont="1" applyBorder="1" applyAlignment="1">
      <alignment horizontal="right" vertical="center" wrapText="1"/>
    </xf>
    <xf numFmtId="49" fontId="62" fillId="0" borderId="17" xfId="0" applyNumberFormat="1" applyFont="1" applyBorder="1" applyAlignment="1">
      <alignment horizontal="right" vertical="center" wrapText="1"/>
    </xf>
    <xf numFmtId="49" fontId="62" fillId="0" borderId="19" xfId="0" applyNumberFormat="1" applyFont="1" applyBorder="1" applyAlignment="1">
      <alignment horizontal="right" vertical="center" wrapText="1"/>
    </xf>
    <xf numFmtId="0" fontId="62" fillId="0" borderId="10" xfId="0" applyFont="1" applyBorder="1" applyAlignment="1">
      <alignment horizontal="center" vertical="center" wrapText="1"/>
    </xf>
    <xf numFmtId="49" fontId="0" fillId="37" borderId="17" xfId="0" applyNumberFormat="1" applyFont="1" applyFill="1" applyBorder="1" applyAlignment="1">
      <alignment horizontal="right" vertical="center" wrapText="1"/>
    </xf>
    <xf numFmtId="49" fontId="0" fillId="37" borderId="19" xfId="0" applyNumberFormat="1" applyFont="1" applyFill="1" applyBorder="1" applyAlignment="1">
      <alignment horizontal="right" vertical="center" wrapText="1"/>
    </xf>
    <xf numFmtId="49" fontId="3" fillId="35" borderId="16" xfId="0" applyNumberFormat="1" applyFont="1" applyFill="1" applyBorder="1" applyAlignment="1">
      <alignment horizontal="right" vertical="center" wrapText="1"/>
    </xf>
    <xf numFmtId="49" fontId="3" fillId="35" borderId="12" xfId="0" applyNumberFormat="1" applyFont="1" applyFill="1" applyBorder="1" applyAlignment="1">
      <alignment horizontal="right" vertical="center" wrapText="1"/>
    </xf>
    <xf numFmtId="3" fontId="62" fillId="0" borderId="11" xfId="0" applyNumberFormat="1" applyFont="1" applyBorder="1" applyAlignment="1">
      <alignment horizontal="center" vertical="center" wrapText="1"/>
    </xf>
    <xf numFmtId="3" fontId="62" fillId="0" borderId="20" xfId="0" applyNumberFormat="1" applyFont="1" applyBorder="1" applyAlignment="1">
      <alignment horizontal="center" vertical="center" wrapText="1"/>
    </xf>
    <xf numFmtId="3" fontId="62" fillId="0" borderId="13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" fontId="59" fillId="0" borderId="11" xfId="0" applyNumberFormat="1" applyFont="1" applyFill="1" applyBorder="1" applyAlignment="1">
      <alignment horizontal="center" vertical="center"/>
    </xf>
    <xf numFmtId="4" fontId="59" fillId="0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3366"/>
                </a:solidFill>
              </a:rPr>
              <a:t>Результаты мониторинга эффективности финансового менеджмента, осуществляемого главными администраторами средств местного бюджета ЗАТО Александровск
по итогам 9 месяцев 201</a:t>
            </a:r>
            <a:r>
              <a:rPr lang="en-US" cap="none" sz="1200" b="1" i="0" u="none" baseline="0">
                <a:solidFill>
                  <a:srgbClr val="003366"/>
                </a:solidFill>
              </a:rPr>
              <a:t>5 </a:t>
            </a:r>
            <a:r>
              <a:rPr lang="en-US" cap="none" sz="1200" b="1" i="0" u="none" baseline="0">
                <a:solidFill>
                  <a:srgbClr val="003366"/>
                </a:solidFill>
              </a:rPr>
              <a:t>года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025"/>
          <c:y val="0.178"/>
          <c:w val="0.97925"/>
          <c:h val="0.805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Оценка!$D$4:$G$4</c:f>
              <c:strCache>
                <c:ptCount val="4"/>
                <c:pt idx="0">
                  <c:v> Администрация ЗАТО Александровск </c:v>
                </c:pt>
                <c:pt idx="1">
                  <c:v>Управление муниципальной собственностью администрации ЗАТО Александровск</c:v>
                </c:pt>
                <c:pt idx="2">
                  <c:v>Управление образования администрации ЗАТО Александровск </c:v>
                </c:pt>
                <c:pt idx="3">
                  <c:v> Управление культуры, спорта и молодежной политики администрации ЗАТО Александровск </c:v>
                </c:pt>
              </c:strCache>
            </c:strRef>
          </c:cat>
          <c:val>
            <c:numRef>
              <c:f>Оценка!$D$88:$G$88</c:f>
              <c:numCache>
                <c:ptCount val="4"/>
                <c:pt idx="0">
                  <c:v>54.82</c:v>
                </c:pt>
                <c:pt idx="1">
                  <c:v>72.73</c:v>
                </c:pt>
                <c:pt idx="2">
                  <c:v>76.36</c:v>
                </c:pt>
                <c:pt idx="3">
                  <c:v>92.73</c:v>
                </c:pt>
              </c:numCache>
            </c:numRef>
          </c:val>
          <c:shape val="cylinder"/>
        </c:ser>
        <c:shape val="cylinder"/>
        <c:axId val="24006538"/>
        <c:axId val="6552387"/>
        <c:axId val="26421960"/>
      </c:bar3DChart>
      <c:catAx>
        <c:axId val="24006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333399"/>
                </a:solidFill>
              </a:defRPr>
            </a:pPr>
          </a:p>
        </c:txPr>
        <c:crossAx val="6552387"/>
        <c:crosses val="autoZero"/>
        <c:auto val="1"/>
        <c:lblOffset val="100"/>
        <c:tickLblSkip val="1"/>
        <c:noMultiLvlLbl val="0"/>
      </c:catAx>
      <c:valAx>
        <c:axId val="65523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333399"/>
                </a:solidFill>
              </a:defRPr>
            </a:pPr>
          </a:p>
        </c:txPr>
        <c:crossAx val="24006538"/>
        <c:crossesAt val="1"/>
        <c:crossBetween val="between"/>
        <c:dispUnits/>
      </c:valAx>
      <c:serAx>
        <c:axId val="26421960"/>
        <c:scaling>
          <c:orientation val="minMax"/>
        </c:scaling>
        <c:axPos val="b"/>
        <c:delete val="1"/>
        <c:majorTickMark val="out"/>
        <c:minorTickMark val="none"/>
        <c:tickLblPos val="nextTo"/>
        <c:crossAx val="6552387"/>
        <c:crosses val="autoZero"/>
        <c:tickLblSkip val="1"/>
        <c:tickMarkSkip val="1"/>
      </c:serAx>
      <c:spPr>
        <a:gradFill rotWithShape="1">
          <a:gsLst>
            <a:gs pos="0">
              <a:srgbClr val="CCCCFF"/>
            </a:gs>
            <a:gs pos="17999">
              <a:srgbClr val="99CCFF"/>
            </a:gs>
            <a:gs pos="36000">
              <a:srgbClr val="9966FF"/>
            </a:gs>
            <a:gs pos="61000">
              <a:srgbClr val="CC99FF"/>
            </a:gs>
            <a:gs pos="82001">
              <a:srgbClr val="99CCFF"/>
            </a:gs>
            <a:gs pos="100000">
              <a:srgbClr val="CCCCFF"/>
            </a:gs>
          </a:gsLst>
          <a:lin ang="5400000" scaled="1"/>
        </a:gradFill>
        <a:ln w="3175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3366FF"/>
          </a:solidFill>
        </a:ln>
      </c:spPr>
      <c:thickness val="0"/>
    </c:sideWall>
    <c:backWall>
      <c:spPr>
        <a:noFill/>
        <a:ln w="12700">
          <a:solidFill>
            <a:srgbClr val="3366FF"/>
          </a:solidFill>
        </a:ln>
      </c:spPr>
      <c:thickness val="0"/>
    </c:backWall>
    <c:plotVisOnly val="1"/>
    <c:dispBlanksAs val="gap"/>
    <c:showDLblsOverMax val="0"/>
  </c:chart>
  <c:spPr>
    <a:solidFill>
      <a:srgbClr val="8EB4E3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1"/>
  <sheetViews>
    <sheetView workbookViewId="0" zoomScale="126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Relationship Id="rId3" Type="http://schemas.openxmlformats.org/officeDocument/2006/relationships/image" Target="../media/image4.wmf" /><Relationship Id="rId4" Type="http://schemas.openxmlformats.org/officeDocument/2006/relationships/image" Target="../media/image7.e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962025</xdr:rowOff>
    </xdr:from>
    <xdr:to>
      <xdr:col>7</xdr:col>
      <xdr:colOff>2171700</xdr:colOff>
      <xdr:row>7</xdr:row>
      <xdr:rowOff>561975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3467100"/>
          <a:ext cx="2171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2.xm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8"/>
  <sheetViews>
    <sheetView tabSelected="1" zoomScale="75" zoomScaleNormal="75" zoomScalePageLayoutView="0" workbookViewId="0" topLeftCell="A1">
      <pane ySplit="4" topLeftCell="A31" activePane="bottomLeft" state="frozen"/>
      <selection pane="topLeft" activeCell="A1" sqref="A1"/>
      <selection pane="bottomLeft" activeCell="A1" sqref="A1:H2"/>
    </sheetView>
  </sheetViews>
  <sheetFormatPr defaultColWidth="9.140625" defaultRowHeight="12.75"/>
  <cols>
    <col min="1" max="1" width="9.140625" style="40" customWidth="1"/>
    <col min="2" max="2" width="50.57421875" style="27" customWidth="1"/>
    <col min="3" max="3" width="15.28125" style="27" customWidth="1"/>
    <col min="4" max="4" width="24.28125" style="27" customWidth="1"/>
    <col min="5" max="5" width="27.8515625" style="27" customWidth="1"/>
    <col min="6" max="6" width="25.421875" style="27" customWidth="1"/>
    <col min="7" max="7" width="24.00390625" style="27" customWidth="1"/>
    <col min="8" max="8" width="34.28125" style="41" customWidth="1"/>
    <col min="9" max="9" width="17.57421875" style="1" customWidth="1"/>
    <col min="10" max="16384" width="9.140625" style="1" customWidth="1"/>
  </cols>
  <sheetData>
    <row r="1" spans="1:8" ht="26.25" customHeight="1">
      <c r="A1" s="184" t="s">
        <v>103</v>
      </c>
      <c r="B1" s="184"/>
      <c r="C1" s="184"/>
      <c r="D1" s="184"/>
      <c r="E1" s="184"/>
      <c r="F1" s="184"/>
      <c r="G1" s="184"/>
      <c r="H1" s="184"/>
    </row>
    <row r="2" spans="1:8" ht="26.25" customHeight="1">
      <c r="A2" s="185" t="s">
        <v>119</v>
      </c>
      <c r="B2" s="185"/>
      <c r="C2" s="185"/>
      <c r="D2" s="185"/>
      <c r="E2" s="185"/>
      <c r="F2" s="185"/>
      <c r="G2" s="185"/>
      <c r="H2" s="185"/>
    </row>
    <row r="4" spans="1:8" ht="60">
      <c r="A4" s="16" t="s">
        <v>18</v>
      </c>
      <c r="B4" s="2" t="s">
        <v>13</v>
      </c>
      <c r="C4" s="2" t="s">
        <v>16</v>
      </c>
      <c r="D4" s="2" t="s">
        <v>104</v>
      </c>
      <c r="E4" s="2" t="s">
        <v>105</v>
      </c>
      <c r="F4" s="2" t="s">
        <v>106</v>
      </c>
      <c r="G4" s="2" t="s">
        <v>107</v>
      </c>
      <c r="H4" s="8" t="s">
        <v>29</v>
      </c>
    </row>
    <row r="5" spans="1:8" ht="36" customHeight="1">
      <c r="A5" s="13" t="s">
        <v>20</v>
      </c>
      <c r="B5" s="15" t="s">
        <v>0</v>
      </c>
      <c r="C5" s="11" t="s">
        <v>24</v>
      </c>
      <c r="D5" s="28">
        <f>ROUND(D16*0.2+D24*0.3+D28*0.15+D32*0.35,4)</f>
        <v>0.35</v>
      </c>
      <c r="E5" s="28">
        <f>ROUND(E16*0.2+E24*0.3+E28*0.15+E32*0.35,4)</f>
        <v>0.35</v>
      </c>
      <c r="F5" s="28">
        <f>ROUND(F16*0.2+F24*0.3+F28*0.15+F32*0.35,4)</f>
        <v>0.35</v>
      </c>
      <c r="G5" s="28">
        <f>ROUND(G16*0.2+G24*0.3+G28*0.15+G32*0.35,4)</f>
        <v>1.75</v>
      </c>
      <c r="H5" s="9" t="s">
        <v>30</v>
      </c>
    </row>
    <row r="6" spans="1:8" ht="36" customHeight="1">
      <c r="A6" s="14"/>
      <c r="B6" s="15" t="s">
        <v>44</v>
      </c>
      <c r="C6" s="11" t="s">
        <v>7</v>
      </c>
      <c r="D6" s="29">
        <v>40</v>
      </c>
      <c r="E6" s="29">
        <v>40</v>
      </c>
      <c r="F6" s="29">
        <v>40</v>
      </c>
      <c r="G6" s="29">
        <v>40</v>
      </c>
      <c r="H6" s="9" t="s">
        <v>30</v>
      </c>
    </row>
    <row r="7" spans="1:9" ht="105.75" customHeight="1">
      <c r="A7" s="76" t="s">
        <v>14</v>
      </c>
      <c r="B7" s="77" t="s">
        <v>19</v>
      </c>
      <c r="C7" s="78" t="s">
        <v>7</v>
      </c>
      <c r="D7" s="79">
        <f>ROUND((D9-D11-D13-D14)/(D8-D10-D12)*100-100,2)</f>
        <v>-6.18</v>
      </c>
      <c r="E7" s="79">
        <f>ROUND((E9-E11-E13-E14)/(E8-E10-E12)*100-100,2)</f>
        <v>-5.86</v>
      </c>
      <c r="F7" s="79">
        <f>ROUND((F9-F11-F13-F14)/(F8-F10-F12)*100-100,2)</f>
        <v>-3.99</v>
      </c>
      <c r="G7" s="79">
        <f>ROUND((G9-G11-G13-G14)/(G8-G10-G12)*100-100,2)</f>
        <v>-13.66</v>
      </c>
      <c r="H7" s="114"/>
      <c r="I7" s="63"/>
    </row>
    <row r="8" spans="1:9" ht="46.5" customHeight="1">
      <c r="A8" s="92" t="s">
        <v>15</v>
      </c>
      <c r="B8" s="93"/>
      <c r="C8" s="55" t="s">
        <v>17</v>
      </c>
      <c r="D8" s="62">
        <v>187273888.37</v>
      </c>
      <c r="E8" s="62">
        <v>639862654.32</v>
      </c>
      <c r="F8" s="62">
        <v>1285645188.68</v>
      </c>
      <c r="G8" s="62">
        <v>293493597.27</v>
      </c>
      <c r="H8" s="115"/>
      <c r="I8" s="63"/>
    </row>
    <row r="9" spans="1:9" ht="45.75" customHeight="1">
      <c r="A9" s="92" t="s">
        <v>1</v>
      </c>
      <c r="B9" s="93"/>
      <c r="C9" s="55" t="s">
        <v>17</v>
      </c>
      <c r="D9" s="62">
        <v>175932657.36</v>
      </c>
      <c r="E9" s="62">
        <v>526200921.93</v>
      </c>
      <c r="F9" s="62">
        <v>1231920746.26</v>
      </c>
      <c r="G9" s="62">
        <v>259296265.89</v>
      </c>
      <c r="H9" s="115"/>
      <c r="I9" s="63"/>
    </row>
    <row r="10" spans="1:9" ht="45.75" customHeight="1">
      <c r="A10" s="92" t="s">
        <v>2</v>
      </c>
      <c r="B10" s="93"/>
      <c r="C10" s="55" t="s">
        <v>17</v>
      </c>
      <c r="D10" s="62">
        <v>4993900</v>
      </c>
      <c r="E10" s="62">
        <v>139723100</v>
      </c>
      <c r="F10" s="62">
        <v>682689104</v>
      </c>
      <c r="G10" s="62">
        <v>9106796</v>
      </c>
      <c r="H10" s="115"/>
      <c r="I10" s="63"/>
    </row>
    <row r="11" spans="1:8" ht="35.25" customHeight="1">
      <c r="A11" s="92" t="s">
        <v>3</v>
      </c>
      <c r="B11" s="93"/>
      <c r="C11" s="55" t="s">
        <v>17</v>
      </c>
      <c r="D11" s="62">
        <v>4914100</v>
      </c>
      <c r="E11" s="62">
        <v>51640651</v>
      </c>
      <c r="F11" s="62">
        <v>651450808</v>
      </c>
      <c r="G11" s="62">
        <v>10217716</v>
      </c>
      <c r="H11" s="115"/>
    </row>
    <row r="12" spans="1:8" ht="42.75" customHeight="1">
      <c r="A12" s="97" t="s">
        <v>4</v>
      </c>
      <c r="B12" s="98"/>
      <c r="C12" s="58" t="s">
        <v>17</v>
      </c>
      <c r="D12" s="59">
        <f>СФС!B4</f>
        <v>600</v>
      </c>
      <c r="E12" s="59">
        <f>СФС!C4</f>
        <v>57834380</v>
      </c>
      <c r="F12" s="59">
        <f>СФС!D4</f>
        <v>9113190.190000001</v>
      </c>
      <c r="G12" s="59">
        <f>СФС!E4</f>
        <v>18901210.37</v>
      </c>
      <c r="H12" s="115"/>
    </row>
    <row r="13" spans="1:8" ht="51" customHeight="1">
      <c r="A13" s="97" t="s">
        <v>5</v>
      </c>
      <c r="B13" s="98"/>
      <c r="C13" s="58" t="s">
        <v>17</v>
      </c>
      <c r="D13" s="59">
        <f>СФС!B11</f>
        <v>600</v>
      </c>
      <c r="E13" s="59">
        <f>СФС!C11</f>
        <v>58068800</v>
      </c>
      <c r="F13" s="59">
        <f>СФС!D11</f>
        <v>10322628.58</v>
      </c>
      <c r="G13" s="59">
        <f>СФС!E11</f>
        <v>19846380.37</v>
      </c>
      <c r="H13" s="116"/>
    </row>
    <row r="14" spans="1:8" ht="48" customHeight="1">
      <c r="A14" s="99" t="s">
        <v>6</v>
      </c>
      <c r="B14" s="100"/>
      <c r="C14" s="60" t="s">
        <v>17</v>
      </c>
      <c r="D14" s="61">
        <v>0</v>
      </c>
      <c r="E14" s="62">
        <v>86000</v>
      </c>
      <c r="F14" s="62">
        <v>0</v>
      </c>
      <c r="G14" s="62">
        <v>0</v>
      </c>
      <c r="H14" s="30"/>
    </row>
    <row r="15" spans="1:8" ht="48" customHeight="1">
      <c r="A15" s="94" t="s">
        <v>26</v>
      </c>
      <c r="B15" s="95"/>
      <c r="C15" s="5" t="s">
        <v>7</v>
      </c>
      <c r="D15" s="31">
        <v>20</v>
      </c>
      <c r="E15" s="22">
        <f>D15</f>
        <v>20</v>
      </c>
      <c r="F15" s="22">
        <f>E15</f>
        <v>20</v>
      </c>
      <c r="G15" s="22">
        <f>F15</f>
        <v>20</v>
      </c>
      <c r="H15" s="22"/>
    </row>
    <row r="16" spans="1:8" ht="39" customHeight="1">
      <c r="A16" s="94" t="s">
        <v>25</v>
      </c>
      <c r="B16" s="95"/>
      <c r="C16" s="5" t="s">
        <v>24</v>
      </c>
      <c r="D16" s="22">
        <v>1</v>
      </c>
      <c r="E16" s="22">
        <v>1</v>
      </c>
      <c r="F16" s="22">
        <v>1</v>
      </c>
      <c r="G16" s="22">
        <v>1</v>
      </c>
      <c r="H16" s="7" t="s">
        <v>30</v>
      </c>
    </row>
    <row r="17" spans="1:8" ht="57.75" customHeight="1">
      <c r="A17" s="80" t="s">
        <v>22</v>
      </c>
      <c r="B17" s="81" t="s">
        <v>21</v>
      </c>
      <c r="C17" s="78" t="s">
        <v>31</v>
      </c>
      <c r="D17" s="79">
        <f>D18</f>
        <v>3</v>
      </c>
      <c r="E17" s="79">
        <f>E18</f>
        <v>3</v>
      </c>
      <c r="F17" s="79">
        <f>F18</f>
        <v>3</v>
      </c>
      <c r="G17" s="79">
        <f>G18</f>
        <v>3</v>
      </c>
      <c r="H17" s="111" t="s">
        <v>32</v>
      </c>
    </row>
    <row r="18" spans="1:8" ht="78.75" customHeight="1">
      <c r="A18" s="105" t="s">
        <v>8</v>
      </c>
      <c r="B18" s="106"/>
      <c r="C18" s="71" t="s">
        <v>12</v>
      </c>
      <c r="D18" s="72">
        <v>3</v>
      </c>
      <c r="E18" s="72">
        <v>3</v>
      </c>
      <c r="F18" s="72">
        <v>3</v>
      </c>
      <c r="G18" s="72">
        <v>3</v>
      </c>
      <c r="H18" s="112"/>
    </row>
    <row r="19" spans="1:8" ht="19.5" customHeight="1">
      <c r="A19" s="103" t="s">
        <v>23</v>
      </c>
      <c r="B19" s="104"/>
      <c r="C19" s="73"/>
      <c r="D19" s="74"/>
      <c r="E19" s="75"/>
      <c r="F19" s="74"/>
      <c r="G19" s="75"/>
      <c r="H19" s="112"/>
    </row>
    <row r="20" spans="1:8" ht="66.75" customHeight="1">
      <c r="A20" s="96" t="s">
        <v>9</v>
      </c>
      <c r="B20" s="96"/>
      <c r="C20" s="64" t="s">
        <v>12</v>
      </c>
      <c r="D20" s="64">
        <v>4</v>
      </c>
      <c r="E20" s="64">
        <v>4</v>
      </c>
      <c r="F20" s="64">
        <v>5</v>
      </c>
      <c r="G20" s="65">
        <v>4</v>
      </c>
      <c r="H20" s="112"/>
    </row>
    <row r="21" spans="1:8" ht="82.5" customHeight="1">
      <c r="A21" s="96" t="s">
        <v>10</v>
      </c>
      <c r="B21" s="96"/>
      <c r="C21" s="64" t="s">
        <v>12</v>
      </c>
      <c r="D21" s="64">
        <v>1</v>
      </c>
      <c r="E21" s="64">
        <v>7</v>
      </c>
      <c r="F21" s="64">
        <v>2</v>
      </c>
      <c r="G21" s="65">
        <v>1</v>
      </c>
      <c r="H21" s="112"/>
    </row>
    <row r="22" spans="1:8" ht="64.5" customHeight="1">
      <c r="A22" s="96" t="s">
        <v>11</v>
      </c>
      <c r="B22" s="96"/>
      <c r="C22" s="64" t="s">
        <v>12</v>
      </c>
      <c r="D22" s="64">
        <v>35</v>
      </c>
      <c r="E22" s="64">
        <v>51</v>
      </c>
      <c r="F22" s="64">
        <v>23</v>
      </c>
      <c r="G22" s="65">
        <v>11</v>
      </c>
      <c r="H22" s="113"/>
    </row>
    <row r="23" spans="1:8" ht="27" customHeight="1">
      <c r="A23" s="107" t="s">
        <v>26</v>
      </c>
      <c r="B23" s="107"/>
      <c r="C23" s="3" t="s">
        <v>7</v>
      </c>
      <c r="D23" s="22">
        <v>30</v>
      </c>
      <c r="E23" s="22">
        <f>D23</f>
        <v>30</v>
      </c>
      <c r="F23" s="22">
        <f>E23</f>
        <v>30</v>
      </c>
      <c r="G23" s="22">
        <f>F23</f>
        <v>30</v>
      </c>
      <c r="H23" s="6" t="s">
        <v>30</v>
      </c>
    </row>
    <row r="24" spans="1:8" ht="27" customHeight="1">
      <c r="A24" s="107" t="s">
        <v>37</v>
      </c>
      <c r="B24" s="107"/>
      <c r="C24" s="3" t="s">
        <v>24</v>
      </c>
      <c r="D24" s="22">
        <v>0</v>
      </c>
      <c r="E24" s="22">
        <v>0</v>
      </c>
      <c r="F24" s="22">
        <v>0</v>
      </c>
      <c r="G24" s="22">
        <v>0</v>
      </c>
      <c r="H24" s="6" t="s">
        <v>30</v>
      </c>
    </row>
    <row r="25" spans="1:8" ht="76.5" customHeight="1">
      <c r="A25" s="82" t="s">
        <v>33</v>
      </c>
      <c r="B25" s="81" t="s">
        <v>34</v>
      </c>
      <c r="C25" s="83" t="s">
        <v>35</v>
      </c>
      <c r="D25" s="84">
        <f>D26</f>
        <v>0</v>
      </c>
      <c r="E25" s="84">
        <f>E26</f>
        <v>0</v>
      </c>
      <c r="F25" s="84">
        <f>F26</f>
        <v>0</v>
      </c>
      <c r="G25" s="84">
        <f>G26</f>
        <v>0</v>
      </c>
      <c r="H25" s="108"/>
    </row>
    <row r="26" spans="1:8" ht="53.25" customHeight="1">
      <c r="A26" s="90" t="s">
        <v>36</v>
      </c>
      <c r="B26" s="91"/>
      <c r="C26" s="66" t="s">
        <v>12</v>
      </c>
      <c r="D26" s="66">
        <v>0</v>
      </c>
      <c r="E26" s="66">
        <v>0</v>
      </c>
      <c r="F26" s="66">
        <v>0</v>
      </c>
      <c r="G26" s="67">
        <v>0</v>
      </c>
      <c r="H26" s="108"/>
    </row>
    <row r="27" spans="1:8" ht="22.5" customHeight="1">
      <c r="A27" s="107" t="s">
        <v>26</v>
      </c>
      <c r="B27" s="107"/>
      <c r="C27" s="3" t="s">
        <v>7</v>
      </c>
      <c r="D27" s="22">
        <v>15</v>
      </c>
      <c r="E27" s="22">
        <f>D27</f>
        <v>15</v>
      </c>
      <c r="F27" s="22">
        <f>E27</f>
        <v>15</v>
      </c>
      <c r="G27" s="22">
        <f>F27</f>
        <v>15</v>
      </c>
      <c r="H27" s="6" t="s">
        <v>30</v>
      </c>
    </row>
    <row r="28" spans="1:8" ht="29.25" customHeight="1">
      <c r="A28" s="107" t="s">
        <v>38</v>
      </c>
      <c r="B28" s="107"/>
      <c r="C28" s="3" t="s">
        <v>24</v>
      </c>
      <c r="D28" s="22">
        <f>ROUND(1-D25/100,4)</f>
        <v>1</v>
      </c>
      <c r="E28" s="22">
        <f>ROUND(1-E25/100,4)</f>
        <v>1</v>
      </c>
      <c r="F28" s="22">
        <f>ROUND(1-F25/100,4)</f>
        <v>1</v>
      </c>
      <c r="G28" s="22">
        <f>ROUND(1-G25/100,4)</f>
        <v>1</v>
      </c>
      <c r="H28" s="6" t="s">
        <v>30</v>
      </c>
    </row>
    <row r="29" spans="1:8" ht="60.75" customHeight="1">
      <c r="A29" s="82" t="s">
        <v>39</v>
      </c>
      <c r="B29" s="81" t="s">
        <v>40</v>
      </c>
      <c r="C29" s="85" t="s">
        <v>42</v>
      </c>
      <c r="D29" s="84">
        <f>D30</f>
        <v>7</v>
      </c>
      <c r="E29" s="84">
        <f>E30</f>
        <v>5</v>
      </c>
      <c r="F29" s="84">
        <f>F30</f>
        <v>9</v>
      </c>
      <c r="G29" s="84">
        <f>G30</f>
        <v>1</v>
      </c>
      <c r="H29" s="109" t="s">
        <v>116</v>
      </c>
    </row>
    <row r="30" spans="1:9" ht="46.5" customHeight="1">
      <c r="A30" s="119" t="s">
        <v>41</v>
      </c>
      <c r="B30" s="120"/>
      <c r="C30" s="64" t="s">
        <v>42</v>
      </c>
      <c r="D30" s="64">
        <v>7</v>
      </c>
      <c r="E30" s="64">
        <v>5</v>
      </c>
      <c r="F30" s="64">
        <v>9</v>
      </c>
      <c r="G30" s="65">
        <v>1</v>
      </c>
      <c r="H30" s="110"/>
      <c r="I30" s="27"/>
    </row>
    <row r="31" spans="1:8" ht="24.75" customHeight="1">
      <c r="A31" s="107" t="s">
        <v>26</v>
      </c>
      <c r="B31" s="107"/>
      <c r="C31" s="3" t="s">
        <v>7</v>
      </c>
      <c r="D31" s="22">
        <v>35</v>
      </c>
      <c r="E31" s="22">
        <f>D31</f>
        <v>35</v>
      </c>
      <c r="F31" s="22">
        <f>E31</f>
        <v>35</v>
      </c>
      <c r="G31" s="22">
        <f>F31</f>
        <v>35</v>
      </c>
      <c r="H31" s="6" t="s">
        <v>30</v>
      </c>
    </row>
    <row r="32" spans="1:8" ht="24.75" customHeight="1">
      <c r="A32" s="107" t="s">
        <v>43</v>
      </c>
      <c r="B32" s="107"/>
      <c r="C32" s="3" t="s">
        <v>24</v>
      </c>
      <c r="D32" s="22">
        <v>0</v>
      </c>
      <c r="E32" s="22">
        <v>0</v>
      </c>
      <c r="F32" s="22">
        <v>0</v>
      </c>
      <c r="G32" s="22">
        <v>4</v>
      </c>
      <c r="H32" s="6" t="s">
        <v>30</v>
      </c>
    </row>
    <row r="33" spans="1:8" ht="26.25" customHeight="1">
      <c r="A33" s="13" t="s">
        <v>45</v>
      </c>
      <c r="B33" s="15" t="s">
        <v>46</v>
      </c>
      <c r="C33" s="11" t="s">
        <v>24</v>
      </c>
      <c r="D33" s="28">
        <f>ROUND(D37/100*D38+D41/100*D42,4)</f>
        <v>1</v>
      </c>
      <c r="E33" s="28">
        <f>ROUND(E37/100*E38+E41/100*E42,4)</f>
        <v>1</v>
      </c>
      <c r="F33" s="28">
        <f>ROUND(F37/100*F38+F41/100*F42,4)</f>
        <v>1</v>
      </c>
      <c r="G33" s="28">
        <f>ROUND(G37/100*G38+G41/100*G42,4)</f>
        <v>0.55</v>
      </c>
      <c r="H33" s="9" t="s">
        <v>30</v>
      </c>
    </row>
    <row r="34" spans="1:8" ht="23.25" customHeight="1">
      <c r="A34" s="14"/>
      <c r="B34" s="15" t="s">
        <v>44</v>
      </c>
      <c r="C34" s="11" t="s">
        <v>7</v>
      </c>
      <c r="D34" s="29">
        <v>40</v>
      </c>
      <c r="E34" s="29">
        <v>40</v>
      </c>
      <c r="F34" s="29">
        <v>40</v>
      </c>
      <c r="G34" s="29">
        <v>40</v>
      </c>
      <c r="H34" s="9" t="s">
        <v>30</v>
      </c>
    </row>
    <row r="35" spans="1:8" ht="50.25" customHeight="1">
      <c r="A35" s="82" t="s">
        <v>50</v>
      </c>
      <c r="B35" s="81" t="s">
        <v>47</v>
      </c>
      <c r="C35" s="85" t="s">
        <v>49</v>
      </c>
      <c r="D35" s="84" t="str">
        <f>D36</f>
        <v>нет</v>
      </c>
      <c r="E35" s="84" t="str">
        <f>E36</f>
        <v>нет</v>
      </c>
      <c r="F35" s="84" t="str">
        <f>F36</f>
        <v>нет</v>
      </c>
      <c r="G35" s="86" t="str">
        <f>G36</f>
        <v>нет</v>
      </c>
      <c r="H35" s="101" t="s">
        <v>51</v>
      </c>
    </row>
    <row r="36" spans="1:8" ht="49.5" customHeight="1">
      <c r="A36" s="117" t="s">
        <v>48</v>
      </c>
      <c r="B36" s="118"/>
      <c r="C36" s="87" t="s">
        <v>49</v>
      </c>
      <c r="D36" s="69" t="s">
        <v>55</v>
      </c>
      <c r="E36" s="70" t="s">
        <v>55</v>
      </c>
      <c r="F36" s="64" t="s">
        <v>55</v>
      </c>
      <c r="G36" s="68" t="s">
        <v>55</v>
      </c>
      <c r="H36" s="102"/>
    </row>
    <row r="37" spans="1:8" ht="14.25">
      <c r="A37" s="107" t="s">
        <v>26</v>
      </c>
      <c r="B37" s="107"/>
      <c r="C37" s="3" t="s">
        <v>7</v>
      </c>
      <c r="D37" s="22">
        <v>55</v>
      </c>
      <c r="E37" s="22">
        <f>D37</f>
        <v>55</v>
      </c>
      <c r="F37" s="22">
        <f>E37</f>
        <v>55</v>
      </c>
      <c r="G37" s="33">
        <f>F37</f>
        <v>55</v>
      </c>
      <c r="H37" s="6" t="s">
        <v>30</v>
      </c>
    </row>
    <row r="38" spans="1:8" ht="14.25">
      <c r="A38" s="107" t="s">
        <v>70</v>
      </c>
      <c r="B38" s="107"/>
      <c r="C38" s="3" t="s">
        <v>24</v>
      </c>
      <c r="D38" s="22">
        <v>1</v>
      </c>
      <c r="E38" s="22">
        <v>1</v>
      </c>
      <c r="F38" s="22">
        <v>1</v>
      </c>
      <c r="G38" s="33">
        <v>1</v>
      </c>
      <c r="H38" s="6" t="s">
        <v>30</v>
      </c>
    </row>
    <row r="39" spans="1:8" ht="80.25" customHeight="1">
      <c r="A39" s="82" t="s">
        <v>52</v>
      </c>
      <c r="B39" s="81" t="s">
        <v>53</v>
      </c>
      <c r="C39" s="85" t="s">
        <v>49</v>
      </c>
      <c r="D39" s="84" t="str">
        <f>D40</f>
        <v>нет</v>
      </c>
      <c r="E39" s="84" t="str">
        <f>E40</f>
        <v>нет</v>
      </c>
      <c r="F39" s="84" t="str">
        <f>F40</f>
        <v>нет</v>
      </c>
      <c r="G39" s="86" t="str">
        <f>G40</f>
        <v>да</v>
      </c>
      <c r="H39" s="101" t="s">
        <v>51</v>
      </c>
    </row>
    <row r="40" spans="1:9" ht="71.25" customHeight="1">
      <c r="A40" s="117" t="s">
        <v>56</v>
      </c>
      <c r="B40" s="118"/>
      <c r="C40" s="87" t="s">
        <v>49</v>
      </c>
      <c r="D40" s="69" t="s">
        <v>55</v>
      </c>
      <c r="E40" s="70" t="s">
        <v>55</v>
      </c>
      <c r="F40" s="70" t="s">
        <v>55</v>
      </c>
      <c r="G40" s="69" t="s">
        <v>54</v>
      </c>
      <c r="H40" s="102"/>
      <c r="I40" s="27"/>
    </row>
    <row r="41" spans="1:8" ht="14.25">
      <c r="A41" s="107" t="s">
        <v>26</v>
      </c>
      <c r="B41" s="107"/>
      <c r="C41" s="3" t="s">
        <v>7</v>
      </c>
      <c r="D41" s="22">
        <v>45</v>
      </c>
      <c r="E41" s="22">
        <f>D41</f>
        <v>45</v>
      </c>
      <c r="F41" s="22">
        <f>E41</f>
        <v>45</v>
      </c>
      <c r="G41" s="33">
        <f>F41</f>
        <v>45</v>
      </c>
      <c r="H41" s="6" t="s">
        <v>30</v>
      </c>
    </row>
    <row r="42" spans="1:8" ht="26.25" customHeight="1">
      <c r="A42" s="123" t="s">
        <v>69</v>
      </c>
      <c r="B42" s="123"/>
      <c r="C42" s="23" t="s">
        <v>24</v>
      </c>
      <c r="D42" s="34">
        <v>1</v>
      </c>
      <c r="E42" s="34">
        <v>1</v>
      </c>
      <c r="F42" s="34">
        <v>1</v>
      </c>
      <c r="G42" s="35">
        <v>0</v>
      </c>
      <c r="H42" s="9" t="s">
        <v>30</v>
      </c>
    </row>
    <row r="43" spans="1:8" ht="23.25" customHeight="1">
      <c r="A43" s="13" t="s">
        <v>57</v>
      </c>
      <c r="B43" s="15" t="s">
        <v>58</v>
      </c>
      <c r="C43" s="11" t="s">
        <v>24</v>
      </c>
      <c r="D43" s="28">
        <f>ROUND(D48/100*D49+D53/100*D54,4)</f>
        <v>0</v>
      </c>
      <c r="E43" s="28">
        <f>ROUND(E48/100*E49+E53/100*E54,4)</f>
        <v>1.6</v>
      </c>
      <c r="F43" s="28">
        <f>ROUND(F48/100*F49+F53/100*F54,4)</f>
        <v>2</v>
      </c>
      <c r="G43" s="28">
        <f>ROUND(G48/100*G49+G53/100*G54,4)</f>
        <v>0</v>
      </c>
      <c r="H43" s="9" t="s">
        <v>30</v>
      </c>
    </row>
    <row r="44" spans="1:8" ht="21" customHeight="1">
      <c r="A44" s="14"/>
      <c r="B44" s="15" t="s">
        <v>44</v>
      </c>
      <c r="C44" s="11" t="s">
        <v>7</v>
      </c>
      <c r="D44" s="29">
        <v>10</v>
      </c>
      <c r="E44" s="29">
        <v>10</v>
      </c>
      <c r="F44" s="29">
        <v>10</v>
      </c>
      <c r="G44" s="29">
        <v>10</v>
      </c>
      <c r="H44" s="12" t="s">
        <v>30</v>
      </c>
    </row>
    <row r="45" spans="1:8" ht="57">
      <c r="A45" s="82" t="s">
        <v>59</v>
      </c>
      <c r="B45" s="81" t="s">
        <v>61</v>
      </c>
      <c r="C45" s="85" t="s">
        <v>7</v>
      </c>
      <c r="D45" s="84">
        <f>D46</f>
        <v>64.78176666666667</v>
      </c>
      <c r="E45" s="84">
        <f>E46</f>
        <v>54.18778212110564</v>
      </c>
      <c r="F45" s="84">
        <f>F46</f>
        <v>29.015759888320154</v>
      </c>
      <c r="G45" s="86">
        <f>G46</f>
        <v>49.64478301806043</v>
      </c>
      <c r="H45" s="121"/>
    </row>
    <row r="46" spans="1:8" ht="57" customHeight="1">
      <c r="A46" s="124" t="s">
        <v>63</v>
      </c>
      <c r="B46" s="125"/>
      <c r="C46" s="130" t="s">
        <v>7</v>
      </c>
      <c r="D46" s="126">
        <f>466428.72/720000*100</f>
        <v>64.78176666666667</v>
      </c>
      <c r="E46" s="126">
        <f>71967932.11/132812101.35*100</f>
        <v>54.18778212110564</v>
      </c>
      <c r="F46" s="126">
        <f>155887.17/537250*100</f>
        <v>29.015759888320154</v>
      </c>
      <c r="G46" s="126">
        <f>5800/11683*100</f>
        <v>49.64478301806043</v>
      </c>
      <c r="H46" s="122"/>
    </row>
    <row r="47" spans="1:8" ht="45.75" customHeight="1">
      <c r="A47" s="133" t="s">
        <v>62</v>
      </c>
      <c r="B47" s="134"/>
      <c r="C47" s="131"/>
      <c r="D47" s="127"/>
      <c r="E47" s="127"/>
      <c r="F47" s="127"/>
      <c r="G47" s="127"/>
      <c r="H47" s="110"/>
    </row>
    <row r="48" spans="1:8" ht="14.25">
      <c r="A48" s="132" t="s">
        <v>26</v>
      </c>
      <c r="B48" s="132"/>
      <c r="C48" s="23" t="s">
        <v>7</v>
      </c>
      <c r="D48" s="34">
        <v>60</v>
      </c>
      <c r="E48" s="34">
        <f>D48</f>
        <v>60</v>
      </c>
      <c r="F48" s="34">
        <f>E48</f>
        <v>60</v>
      </c>
      <c r="G48" s="35">
        <f>F48</f>
        <v>60</v>
      </c>
      <c r="H48" s="24" t="s">
        <v>30</v>
      </c>
    </row>
    <row r="49" spans="1:8" ht="14.25">
      <c r="A49" s="123" t="s">
        <v>68</v>
      </c>
      <c r="B49" s="123"/>
      <c r="C49" s="23" t="s">
        <v>24</v>
      </c>
      <c r="D49" s="34">
        <v>0</v>
      </c>
      <c r="E49" s="34">
        <v>0</v>
      </c>
      <c r="F49" s="34">
        <v>0</v>
      </c>
      <c r="G49" s="35">
        <v>0</v>
      </c>
      <c r="H49" s="12" t="s">
        <v>30</v>
      </c>
    </row>
    <row r="50" spans="1:8" ht="42.75">
      <c r="A50" s="10" t="s">
        <v>60</v>
      </c>
      <c r="B50" s="4" t="s">
        <v>64</v>
      </c>
      <c r="C50" s="6" t="s">
        <v>7</v>
      </c>
      <c r="D50" s="31">
        <f>D51</f>
        <v>164.8483952703427</v>
      </c>
      <c r="E50" s="31">
        <f>E51</f>
        <v>14.948079713555076</v>
      </c>
      <c r="F50" s="31">
        <f>F51</f>
        <v>0</v>
      </c>
      <c r="G50" s="32">
        <f>G51</f>
        <v>4654.802413793103</v>
      </c>
      <c r="H50" s="36"/>
    </row>
    <row r="51" spans="1:8" ht="48" customHeight="1">
      <c r="A51" s="124" t="s">
        <v>66</v>
      </c>
      <c r="B51" s="125"/>
      <c r="C51" s="130" t="s">
        <v>7</v>
      </c>
      <c r="D51" s="128">
        <f>768900.26/(151484.1+86549.09+87054.45+141341.08)*100</f>
        <v>164.8483952703427</v>
      </c>
      <c r="E51" s="128">
        <f>(10757823.86/71967932.11)*100</f>
        <v>14.948079713555076</v>
      </c>
      <c r="F51" s="128">
        <v>0</v>
      </c>
      <c r="G51" s="128">
        <f>269978.54/(5800)*100</f>
        <v>4654.802413793103</v>
      </c>
      <c r="H51" s="88"/>
    </row>
    <row r="52" spans="1:8" ht="44.25" customHeight="1">
      <c r="A52" s="133" t="s">
        <v>65</v>
      </c>
      <c r="B52" s="134"/>
      <c r="C52" s="131"/>
      <c r="D52" s="129"/>
      <c r="E52" s="129"/>
      <c r="F52" s="129"/>
      <c r="G52" s="129"/>
      <c r="H52" s="89"/>
    </row>
    <row r="53" spans="1:8" ht="14.25">
      <c r="A53" s="107" t="s">
        <v>26</v>
      </c>
      <c r="B53" s="107"/>
      <c r="C53" s="3" t="s">
        <v>7</v>
      </c>
      <c r="D53" s="22">
        <v>40</v>
      </c>
      <c r="E53" s="22">
        <f>D53</f>
        <v>40</v>
      </c>
      <c r="F53" s="22">
        <f>E53</f>
        <v>40</v>
      </c>
      <c r="G53" s="33">
        <f>F53</f>
        <v>40</v>
      </c>
      <c r="H53" s="17" t="s">
        <v>30</v>
      </c>
    </row>
    <row r="54" spans="1:8" ht="19.5" customHeight="1">
      <c r="A54" s="107" t="s">
        <v>67</v>
      </c>
      <c r="B54" s="107"/>
      <c r="C54" s="3" t="s">
        <v>24</v>
      </c>
      <c r="D54" s="22">
        <v>0</v>
      </c>
      <c r="E54" s="22">
        <v>4</v>
      </c>
      <c r="F54" s="22">
        <v>5</v>
      </c>
      <c r="G54" s="33">
        <v>0</v>
      </c>
      <c r="H54" s="6" t="s">
        <v>30</v>
      </c>
    </row>
    <row r="55" spans="1:8" ht="19.5" customHeight="1">
      <c r="A55" s="13" t="s">
        <v>88</v>
      </c>
      <c r="B55" s="15" t="s">
        <v>89</v>
      </c>
      <c r="C55" s="11" t="s">
        <v>24</v>
      </c>
      <c r="D55" s="34">
        <f>ROUND(D62/100*D63+D69/100*D70+D77/100*D78+D84/100*D85,2)</f>
        <v>0.63</v>
      </c>
      <c r="E55" s="34">
        <f>ROUND(E62/100*E63+E69/100*E70+E77/100*E78+E84/100*E85,2)</f>
        <v>1</v>
      </c>
      <c r="F55" s="34">
        <f>ROUND(F62/100*F63+F69/100*F70+F77/100*F78+F84/100*F85,2)</f>
        <v>1</v>
      </c>
      <c r="G55" s="34">
        <f>ROUND(G62/100*G63+G69/100*G70+G77/100*G78+G84/100*G85,2)</f>
        <v>1</v>
      </c>
      <c r="H55" s="9" t="s">
        <v>30</v>
      </c>
    </row>
    <row r="56" spans="1:8" ht="19.5" customHeight="1">
      <c r="A56" s="14"/>
      <c r="B56" s="15" t="s">
        <v>44</v>
      </c>
      <c r="C56" s="11" t="s">
        <v>7</v>
      </c>
      <c r="D56" s="29">
        <v>10</v>
      </c>
      <c r="E56" s="29">
        <v>10</v>
      </c>
      <c r="F56" s="29">
        <v>10</v>
      </c>
      <c r="G56" s="29">
        <v>10</v>
      </c>
      <c r="H56" s="12" t="s">
        <v>30</v>
      </c>
    </row>
    <row r="57" spans="1:8" ht="28.5">
      <c r="A57" s="10" t="s">
        <v>71</v>
      </c>
      <c r="B57" s="4" t="s">
        <v>73</v>
      </c>
      <c r="C57" s="3" t="s">
        <v>7</v>
      </c>
      <c r="D57" s="31">
        <f>D58</f>
        <v>62</v>
      </c>
      <c r="E57" s="31">
        <f>E58</f>
        <v>0</v>
      </c>
      <c r="F57" s="31">
        <f>F58</f>
        <v>0</v>
      </c>
      <c r="G57" s="31">
        <f>G58</f>
        <v>0</v>
      </c>
      <c r="H57" s="157"/>
    </row>
    <row r="58" spans="1:8" ht="54.75" customHeight="1">
      <c r="A58" s="142" t="s">
        <v>74</v>
      </c>
      <c r="B58" s="143"/>
      <c r="C58" s="148" t="s">
        <v>7</v>
      </c>
      <c r="D58" s="151">
        <f>ROUND((100*51080)/82390,2)</f>
        <v>62</v>
      </c>
      <c r="E58" s="136">
        <v>0</v>
      </c>
      <c r="F58" s="139">
        <v>0</v>
      </c>
      <c r="G58" s="154">
        <v>0</v>
      </c>
      <c r="H58" s="158"/>
    </row>
    <row r="59" spans="1:8" ht="36.75" customHeight="1">
      <c r="A59" s="144" t="s">
        <v>75</v>
      </c>
      <c r="B59" s="145"/>
      <c r="C59" s="149"/>
      <c r="D59" s="152"/>
      <c r="E59" s="137"/>
      <c r="F59" s="140"/>
      <c r="G59" s="155"/>
      <c r="H59" s="158"/>
    </row>
    <row r="60" spans="1:8" ht="30" customHeight="1">
      <c r="A60" s="144" t="s">
        <v>76</v>
      </c>
      <c r="B60" s="145"/>
      <c r="C60" s="149"/>
      <c r="D60" s="152"/>
      <c r="E60" s="137"/>
      <c r="F60" s="140"/>
      <c r="G60" s="155"/>
      <c r="H60" s="158"/>
    </row>
    <row r="61" spans="1:8" ht="36.75" customHeight="1">
      <c r="A61" s="146" t="s">
        <v>77</v>
      </c>
      <c r="B61" s="147"/>
      <c r="C61" s="150"/>
      <c r="D61" s="153"/>
      <c r="E61" s="138"/>
      <c r="F61" s="141"/>
      <c r="G61" s="156"/>
      <c r="H61" s="159"/>
    </row>
    <row r="62" spans="1:8" ht="20.25" customHeight="1">
      <c r="A62" s="135" t="s">
        <v>26</v>
      </c>
      <c r="B62" s="135"/>
      <c r="C62" s="3" t="s">
        <v>7</v>
      </c>
      <c r="D62" s="22">
        <v>30</v>
      </c>
      <c r="E62" s="22">
        <v>30</v>
      </c>
      <c r="F62" s="22">
        <v>30</v>
      </c>
      <c r="G62" s="22">
        <v>30</v>
      </c>
      <c r="H62" s="6" t="s">
        <v>30</v>
      </c>
    </row>
    <row r="63" spans="1:8" ht="24" customHeight="1">
      <c r="A63" s="107" t="s">
        <v>72</v>
      </c>
      <c r="B63" s="107"/>
      <c r="C63" s="3" t="s">
        <v>24</v>
      </c>
      <c r="D63" s="22">
        <f>ROUND(1-((D58-50)/50),2)</f>
        <v>0.76</v>
      </c>
      <c r="E63" s="22">
        <v>1</v>
      </c>
      <c r="F63" s="22">
        <v>1</v>
      </c>
      <c r="G63" s="22">
        <v>1</v>
      </c>
      <c r="H63" s="6" t="s">
        <v>30</v>
      </c>
    </row>
    <row r="64" spans="1:8" ht="28.5">
      <c r="A64" s="10" t="s">
        <v>78</v>
      </c>
      <c r="B64" s="4" t="s">
        <v>79</v>
      </c>
      <c r="C64" s="3" t="s">
        <v>7</v>
      </c>
      <c r="D64" s="31">
        <f>D65</f>
        <v>100</v>
      </c>
      <c r="E64" s="31">
        <f>E65</f>
        <v>0</v>
      </c>
      <c r="F64" s="31">
        <f>F65</f>
        <v>0</v>
      </c>
      <c r="G64" s="31">
        <f>G65</f>
        <v>0</v>
      </c>
      <c r="H64" s="160"/>
    </row>
    <row r="65" spans="1:8" ht="26.25" customHeight="1">
      <c r="A65" s="163" t="s">
        <v>83</v>
      </c>
      <c r="B65" s="164"/>
      <c r="C65" s="148" t="s">
        <v>7</v>
      </c>
      <c r="D65" s="165">
        <f>ROUND((100*1)/1,2)</f>
        <v>100</v>
      </c>
      <c r="E65" s="136">
        <v>0</v>
      </c>
      <c r="F65" s="139">
        <v>0</v>
      </c>
      <c r="G65" s="151">
        <v>0</v>
      </c>
      <c r="H65" s="161"/>
    </row>
    <row r="66" spans="1:8" ht="41.25" customHeight="1">
      <c r="A66" s="168" t="s">
        <v>81</v>
      </c>
      <c r="B66" s="169"/>
      <c r="C66" s="149"/>
      <c r="D66" s="166"/>
      <c r="E66" s="137"/>
      <c r="F66" s="140"/>
      <c r="G66" s="152"/>
      <c r="H66" s="161"/>
    </row>
    <row r="67" spans="1:8" ht="30.75" customHeight="1">
      <c r="A67" s="168" t="s">
        <v>82</v>
      </c>
      <c r="B67" s="169"/>
      <c r="C67" s="149"/>
      <c r="D67" s="166"/>
      <c r="E67" s="137"/>
      <c r="F67" s="140"/>
      <c r="G67" s="152"/>
      <c r="H67" s="161"/>
    </row>
    <row r="68" spans="1:8" ht="30" customHeight="1">
      <c r="A68" s="177" t="s">
        <v>84</v>
      </c>
      <c r="B68" s="178"/>
      <c r="C68" s="150"/>
      <c r="D68" s="167"/>
      <c r="E68" s="138"/>
      <c r="F68" s="141"/>
      <c r="G68" s="153"/>
      <c r="H68" s="162"/>
    </row>
    <row r="69" spans="1:8" ht="14.25">
      <c r="A69" s="135" t="s">
        <v>26</v>
      </c>
      <c r="B69" s="135"/>
      <c r="C69" s="3" t="s">
        <v>7</v>
      </c>
      <c r="D69" s="22">
        <v>30</v>
      </c>
      <c r="E69" s="22">
        <v>30</v>
      </c>
      <c r="F69" s="22">
        <v>30</v>
      </c>
      <c r="G69" s="22">
        <v>30</v>
      </c>
      <c r="H69" s="6" t="s">
        <v>30</v>
      </c>
    </row>
    <row r="70" spans="1:8" ht="14.25">
      <c r="A70" s="107" t="s">
        <v>80</v>
      </c>
      <c r="B70" s="107"/>
      <c r="C70" s="3" t="s">
        <v>24</v>
      </c>
      <c r="D70" s="22">
        <f>ROUND(1-((D65-50)/50),2)</f>
        <v>0</v>
      </c>
      <c r="E70" s="22">
        <v>1</v>
      </c>
      <c r="F70" s="22">
        <v>1</v>
      </c>
      <c r="G70" s="22">
        <v>1</v>
      </c>
      <c r="H70" s="19" t="s">
        <v>30</v>
      </c>
    </row>
    <row r="71" spans="1:8" ht="28.5">
      <c r="A71" s="80" t="s">
        <v>85</v>
      </c>
      <c r="B71" s="77" t="s">
        <v>90</v>
      </c>
      <c r="C71" s="78" t="s">
        <v>7</v>
      </c>
      <c r="D71" s="79">
        <f>D72</f>
        <v>0</v>
      </c>
      <c r="E71" s="79">
        <f>E72</f>
        <v>0</v>
      </c>
      <c r="F71" s="79">
        <f>F72</f>
        <v>0</v>
      </c>
      <c r="G71" s="79">
        <f>G72</f>
        <v>0</v>
      </c>
      <c r="H71" s="108"/>
    </row>
    <row r="72" spans="1:8" ht="45" customHeight="1">
      <c r="A72" s="172" t="s">
        <v>92</v>
      </c>
      <c r="B72" s="173"/>
      <c r="C72" s="176" t="s">
        <v>7</v>
      </c>
      <c r="D72" s="176">
        <v>0</v>
      </c>
      <c r="E72" s="176">
        <v>0</v>
      </c>
      <c r="F72" s="181">
        <v>0</v>
      </c>
      <c r="G72" s="176">
        <v>0</v>
      </c>
      <c r="H72" s="108"/>
    </row>
    <row r="73" spans="1:8" ht="30" customHeight="1">
      <c r="A73" s="172" t="s">
        <v>93</v>
      </c>
      <c r="B73" s="173"/>
      <c r="C73" s="176"/>
      <c r="D73" s="176"/>
      <c r="E73" s="176"/>
      <c r="F73" s="182"/>
      <c r="G73" s="176"/>
      <c r="H73" s="108"/>
    </row>
    <row r="74" spans="1:8" ht="54" customHeight="1">
      <c r="A74" s="172" t="s">
        <v>94</v>
      </c>
      <c r="B74" s="173"/>
      <c r="C74" s="176"/>
      <c r="D74" s="176"/>
      <c r="E74" s="176"/>
      <c r="F74" s="182"/>
      <c r="G74" s="176"/>
      <c r="H74" s="108"/>
    </row>
    <row r="75" spans="1:8" ht="57" customHeight="1">
      <c r="A75" s="172" t="s">
        <v>117</v>
      </c>
      <c r="B75" s="173"/>
      <c r="C75" s="176"/>
      <c r="D75" s="176"/>
      <c r="E75" s="176"/>
      <c r="F75" s="182"/>
      <c r="G75" s="176"/>
      <c r="H75" s="108"/>
    </row>
    <row r="76" spans="1:8" ht="53.25" customHeight="1">
      <c r="A76" s="174" t="s">
        <v>95</v>
      </c>
      <c r="B76" s="175"/>
      <c r="C76" s="176"/>
      <c r="D76" s="176"/>
      <c r="E76" s="176"/>
      <c r="F76" s="183"/>
      <c r="G76" s="176"/>
      <c r="H76" s="108"/>
    </row>
    <row r="77" spans="1:8" ht="14.25">
      <c r="A77" s="135" t="s">
        <v>26</v>
      </c>
      <c r="B77" s="135"/>
      <c r="C77" s="18" t="s">
        <v>7</v>
      </c>
      <c r="D77" s="37">
        <v>20</v>
      </c>
      <c r="E77" s="37">
        <v>20</v>
      </c>
      <c r="F77" s="37">
        <v>20</v>
      </c>
      <c r="G77" s="37">
        <v>20</v>
      </c>
      <c r="H77" s="17" t="s">
        <v>30</v>
      </c>
    </row>
    <row r="78" spans="1:8" ht="14.25">
      <c r="A78" s="107" t="s">
        <v>86</v>
      </c>
      <c r="B78" s="107"/>
      <c r="C78" s="3" t="s">
        <v>24</v>
      </c>
      <c r="D78" s="22">
        <v>1</v>
      </c>
      <c r="E78" s="22">
        <v>1</v>
      </c>
      <c r="F78" s="22">
        <v>1</v>
      </c>
      <c r="G78" s="22">
        <v>1</v>
      </c>
      <c r="H78" s="6" t="s">
        <v>30</v>
      </c>
    </row>
    <row r="79" spans="1:8" ht="42.75">
      <c r="A79" s="82" t="s">
        <v>78</v>
      </c>
      <c r="B79" s="81" t="s">
        <v>91</v>
      </c>
      <c r="C79" s="78" t="s">
        <v>7</v>
      </c>
      <c r="D79" s="84">
        <f>D80</f>
        <v>0</v>
      </c>
      <c r="E79" s="84">
        <f>E80</f>
        <v>0</v>
      </c>
      <c r="F79" s="84">
        <f>F80</f>
        <v>0</v>
      </c>
      <c r="G79" s="84">
        <f>G80</f>
        <v>0</v>
      </c>
      <c r="H79" s="108"/>
    </row>
    <row r="80" spans="1:8" ht="50.25" customHeight="1">
      <c r="A80" s="170" t="s">
        <v>97</v>
      </c>
      <c r="B80" s="171"/>
      <c r="C80" s="139" t="s">
        <v>7</v>
      </c>
      <c r="D80" s="139">
        <v>0</v>
      </c>
      <c r="E80" s="139">
        <v>0</v>
      </c>
      <c r="F80" s="139">
        <v>0</v>
      </c>
      <c r="G80" s="139">
        <v>0</v>
      </c>
      <c r="H80" s="108"/>
    </row>
    <row r="81" spans="1:8" ht="56.25" customHeight="1">
      <c r="A81" s="172" t="s">
        <v>96</v>
      </c>
      <c r="B81" s="173"/>
      <c r="C81" s="140"/>
      <c r="D81" s="140"/>
      <c r="E81" s="140"/>
      <c r="F81" s="140"/>
      <c r="G81" s="140"/>
      <c r="H81" s="108"/>
    </row>
    <row r="82" spans="1:8" ht="43.5" customHeight="1">
      <c r="A82" s="172" t="s">
        <v>98</v>
      </c>
      <c r="B82" s="173"/>
      <c r="C82" s="140"/>
      <c r="D82" s="140"/>
      <c r="E82" s="140"/>
      <c r="F82" s="140"/>
      <c r="G82" s="140"/>
      <c r="H82" s="108"/>
    </row>
    <row r="83" spans="1:8" ht="55.5" customHeight="1">
      <c r="A83" s="174" t="s">
        <v>99</v>
      </c>
      <c r="B83" s="175"/>
      <c r="C83" s="141"/>
      <c r="D83" s="141"/>
      <c r="E83" s="141"/>
      <c r="F83" s="141"/>
      <c r="G83" s="141"/>
      <c r="H83" s="108"/>
    </row>
    <row r="84" spans="1:8" ht="14.25">
      <c r="A84" s="135" t="s">
        <v>26</v>
      </c>
      <c r="B84" s="135"/>
      <c r="C84" s="3" t="s">
        <v>7</v>
      </c>
      <c r="D84" s="22">
        <v>20</v>
      </c>
      <c r="E84" s="22">
        <v>20</v>
      </c>
      <c r="F84" s="22">
        <v>20</v>
      </c>
      <c r="G84" s="22">
        <v>20</v>
      </c>
      <c r="H84" s="6" t="s">
        <v>30</v>
      </c>
    </row>
    <row r="85" spans="1:8" ht="14.25">
      <c r="A85" s="107" t="s">
        <v>87</v>
      </c>
      <c r="B85" s="107"/>
      <c r="C85" s="3" t="s">
        <v>24</v>
      </c>
      <c r="D85" s="22">
        <v>1</v>
      </c>
      <c r="E85" s="22">
        <v>1</v>
      </c>
      <c r="F85" s="22">
        <v>1</v>
      </c>
      <c r="G85" s="22">
        <v>1</v>
      </c>
      <c r="H85" s="6" t="s">
        <v>30</v>
      </c>
    </row>
    <row r="86" spans="1:8" ht="33" customHeight="1">
      <c r="A86" s="179" t="s">
        <v>102</v>
      </c>
      <c r="B86" s="180"/>
      <c r="C86" s="20" t="s">
        <v>100</v>
      </c>
      <c r="D86" s="38">
        <f>ROUND(D6/100*D5+D34/100*D33+D44/100*D43+D56/100*D55,4)</f>
        <v>0.603</v>
      </c>
      <c r="E86" s="38">
        <f>ROUND(E6/100*E5+E34/100*E33+E44/100*E43+E56/100*E55,4)</f>
        <v>0.8</v>
      </c>
      <c r="F86" s="38">
        <f>ROUND(F6/100*F5+F34/100*F33+F44/100*F43+F56/100*F55,4)</f>
        <v>0.84</v>
      </c>
      <c r="G86" s="38">
        <f>ROUND(G6/100*G5+G34/100*G33+G44/100*G43+G56/100*G55,4)</f>
        <v>1.02</v>
      </c>
      <c r="H86" s="20" t="s">
        <v>30</v>
      </c>
    </row>
    <row r="87" spans="1:8" ht="27" customHeight="1">
      <c r="A87" s="179" t="s">
        <v>101</v>
      </c>
      <c r="B87" s="180"/>
      <c r="C87" s="20" t="s">
        <v>100</v>
      </c>
      <c r="D87" s="20">
        <v>1.1</v>
      </c>
      <c r="E87" s="20">
        <v>1.1</v>
      </c>
      <c r="F87" s="20">
        <v>1.1</v>
      </c>
      <c r="G87" s="20">
        <v>1.1</v>
      </c>
      <c r="H87" s="20" t="s">
        <v>30</v>
      </c>
    </row>
    <row r="88" spans="1:8" ht="32.25" customHeight="1">
      <c r="A88" s="179" t="s">
        <v>102</v>
      </c>
      <c r="B88" s="180"/>
      <c r="C88" s="21" t="s">
        <v>7</v>
      </c>
      <c r="D88" s="20">
        <f>ROUND(D86/D87*100,2)</f>
        <v>54.82</v>
      </c>
      <c r="E88" s="20">
        <f>ROUND(E86/E87*100,2)</f>
        <v>72.73</v>
      </c>
      <c r="F88" s="20">
        <f>ROUND(F86/F87*100,2)</f>
        <v>76.36</v>
      </c>
      <c r="G88" s="39">
        <f>ROUND(G86/G87*100,2)</f>
        <v>92.73</v>
      </c>
      <c r="H88" s="20" t="s">
        <v>30</v>
      </c>
    </row>
  </sheetData>
  <sheetProtection/>
  <mergeCells count="108">
    <mergeCell ref="A88:B88"/>
    <mergeCell ref="A1:H1"/>
    <mergeCell ref="A2:H2"/>
    <mergeCell ref="A76:B76"/>
    <mergeCell ref="H71:H76"/>
    <mergeCell ref="C72:C76"/>
    <mergeCell ref="D72:D76"/>
    <mergeCell ref="E72:E76"/>
    <mergeCell ref="A73:B73"/>
    <mergeCell ref="A86:B86"/>
    <mergeCell ref="A84:B84"/>
    <mergeCell ref="A85:B85"/>
    <mergeCell ref="A77:B77"/>
    <mergeCell ref="A78:B78"/>
    <mergeCell ref="A87:B87"/>
    <mergeCell ref="F72:F76"/>
    <mergeCell ref="G72:G76"/>
    <mergeCell ref="A72:B72"/>
    <mergeCell ref="A67:B67"/>
    <mergeCell ref="A68:B68"/>
    <mergeCell ref="A69:B69"/>
    <mergeCell ref="A70:B70"/>
    <mergeCell ref="A74:B74"/>
    <mergeCell ref="A75:B75"/>
    <mergeCell ref="H79:H83"/>
    <mergeCell ref="A80:B80"/>
    <mergeCell ref="C80:C83"/>
    <mergeCell ref="D80:D83"/>
    <mergeCell ref="E80:E83"/>
    <mergeCell ref="F80:F83"/>
    <mergeCell ref="A82:B82"/>
    <mergeCell ref="A83:B83"/>
    <mergeCell ref="G80:G83"/>
    <mergeCell ref="A81:B81"/>
    <mergeCell ref="G58:G61"/>
    <mergeCell ref="H57:H61"/>
    <mergeCell ref="H64:H68"/>
    <mergeCell ref="A65:B65"/>
    <mergeCell ref="C65:C68"/>
    <mergeCell ref="D65:D68"/>
    <mergeCell ref="E65:E68"/>
    <mergeCell ref="F65:F68"/>
    <mergeCell ref="G65:G68"/>
    <mergeCell ref="A66:B66"/>
    <mergeCell ref="A63:B63"/>
    <mergeCell ref="A59:B59"/>
    <mergeCell ref="A60:B60"/>
    <mergeCell ref="A61:B61"/>
    <mergeCell ref="C58:C61"/>
    <mergeCell ref="D58:D61"/>
    <mergeCell ref="E46:E47"/>
    <mergeCell ref="F46:F47"/>
    <mergeCell ref="A62:B62"/>
    <mergeCell ref="E58:E61"/>
    <mergeCell ref="F58:F61"/>
    <mergeCell ref="A58:B58"/>
    <mergeCell ref="A46:B46"/>
    <mergeCell ref="A54:B54"/>
    <mergeCell ref="G51:G52"/>
    <mergeCell ref="C46:C47"/>
    <mergeCell ref="D46:D47"/>
    <mergeCell ref="C51:C52"/>
    <mergeCell ref="A40:B40"/>
    <mergeCell ref="A48:B48"/>
    <mergeCell ref="A49:B49"/>
    <mergeCell ref="A47:B47"/>
    <mergeCell ref="A52:B52"/>
    <mergeCell ref="F51:F52"/>
    <mergeCell ref="A10:B10"/>
    <mergeCell ref="A30:B30"/>
    <mergeCell ref="H39:H40"/>
    <mergeCell ref="H45:H47"/>
    <mergeCell ref="A42:B42"/>
    <mergeCell ref="A53:B53"/>
    <mergeCell ref="A51:B51"/>
    <mergeCell ref="G46:G47"/>
    <mergeCell ref="D51:D52"/>
    <mergeCell ref="E51:E52"/>
    <mergeCell ref="H29:H30"/>
    <mergeCell ref="H17:H22"/>
    <mergeCell ref="H7:H13"/>
    <mergeCell ref="A23:B23"/>
    <mergeCell ref="A8:B8"/>
    <mergeCell ref="A41:B41"/>
    <mergeCell ref="A32:B32"/>
    <mergeCell ref="A36:B36"/>
    <mergeCell ref="A37:B37"/>
    <mergeCell ref="A38:B38"/>
    <mergeCell ref="A14:B14"/>
    <mergeCell ref="H35:H36"/>
    <mergeCell ref="A22:B22"/>
    <mergeCell ref="A19:B19"/>
    <mergeCell ref="A18:B18"/>
    <mergeCell ref="A24:B24"/>
    <mergeCell ref="A31:B31"/>
    <mergeCell ref="H25:H26"/>
    <mergeCell ref="A27:B27"/>
    <mergeCell ref="A28:B28"/>
    <mergeCell ref="H51:H52"/>
    <mergeCell ref="A26:B26"/>
    <mergeCell ref="A9:B9"/>
    <mergeCell ref="A16:B16"/>
    <mergeCell ref="A15:B15"/>
    <mergeCell ref="A20:B20"/>
    <mergeCell ref="A21:B21"/>
    <mergeCell ref="A11:B11"/>
    <mergeCell ref="A12:B12"/>
    <mergeCell ref="A13:B13"/>
  </mergeCells>
  <printOptions/>
  <pageMargins left="0.49" right="0.23" top="0.35" bottom="0.37" header="0.5" footer="0.5"/>
  <pageSetup fitToHeight="0" fitToWidth="1" horizontalDpi="600" verticalDpi="600" orientation="portrait" paperSize="8" scale="67" r:id="rId10"/>
  <drawing r:id="rId9"/>
  <legacyDrawing r:id="rId8"/>
  <oleObjects>
    <oleObject progId="Equation.3" shapeId="643801" r:id="rId1"/>
    <oleObject progId="Equation.3" shapeId="919280" r:id="rId2"/>
    <oleObject progId="Equation.3" shapeId="936775" r:id="rId3"/>
    <oleObject progId="Equation.3" shapeId="985452" r:id="rId4"/>
    <oleObject progId="Equation.3" shapeId="1003797" r:id="rId5"/>
    <oleObject progId="Equation.3" shapeId="1038362" r:id="rId6"/>
    <oleObject progId="Equation.3" shapeId="1050658" r:id="rId7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24"/>
  <sheetViews>
    <sheetView zoomScale="65" zoomScaleNormal="6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4" sqref="C14"/>
    </sheetView>
  </sheetViews>
  <sheetFormatPr defaultColWidth="9.140625" defaultRowHeight="12.75"/>
  <cols>
    <col min="1" max="1" width="46.00390625" style="0" customWidth="1"/>
    <col min="2" max="3" width="25.00390625" style="0" customWidth="1"/>
    <col min="4" max="4" width="24.28125" style="0" customWidth="1"/>
    <col min="5" max="5" width="25.00390625" style="0" customWidth="1"/>
  </cols>
  <sheetData>
    <row r="3" spans="1:5" ht="114">
      <c r="A3" s="57" t="s">
        <v>128</v>
      </c>
      <c r="B3" s="56" t="s">
        <v>123</v>
      </c>
      <c r="C3" s="56" t="s">
        <v>122</v>
      </c>
      <c r="D3" s="56" t="s">
        <v>120</v>
      </c>
      <c r="E3" s="56" t="s">
        <v>121</v>
      </c>
    </row>
    <row r="4" spans="1:5" ht="70.5" customHeight="1">
      <c r="A4" s="42" t="s">
        <v>27</v>
      </c>
      <c r="B4" s="43">
        <f>SUM(B5:B10)</f>
        <v>600</v>
      </c>
      <c r="C4" s="43">
        <f>SUM(C5:C10)</f>
        <v>57834380</v>
      </c>
      <c r="D4" s="43">
        <f>SUM(D5:D10)</f>
        <v>9113190.190000001</v>
      </c>
      <c r="E4" s="43">
        <f>SUM(E5:E10)</f>
        <v>18901210.37</v>
      </c>
    </row>
    <row r="5" spans="1:5" s="25" customFormat="1" ht="138" customHeight="1">
      <c r="A5" s="46" t="s">
        <v>112</v>
      </c>
      <c r="B5" s="54"/>
      <c r="C5" s="49"/>
      <c r="D5" s="48">
        <v>5741097.82</v>
      </c>
      <c r="E5" s="49"/>
    </row>
    <row r="6" spans="1:5" s="25" customFormat="1" ht="85.5" customHeight="1">
      <c r="A6" s="46" t="s">
        <v>108</v>
      </c>
      <c r="B6" s="54"/>
      <c r="C6" s="49"/>
      <c r="D6" s="48">
        <v>54399.37</v>
      </c>
      <c r="E6" s="48">
        <v>86310.37</v>
      </c>
    </row>
    <row r="7" spans="1:5" s="25" customFormat="1" ht="91.5" customHeight="1">
      <c r="A7" s="46" t="s">
        <v>109</v>
      </c>
      <c r="B7" s="54"/>
      <c r="C7" s="49"/>
      <c r="D7" s="49">
        <v>2250093</v>
      </c>
      <c r="E7" s="49"/>
    </row>
    <row r="8" spans="1:5" s="25" customFormat="1" ht="42" customHeight="1">
      <c r="A8" s="46" t="s">
        <v>115</v>
      </c>
      <c r="B8" s="49">
        <v>600</v>
      </c>
      <c r="C8" s="49"/>
      <c r="D8" s="49"/>
      <c r="E8" s="49"/>
    </row>
    <row r="9" spans="1:5" s="25" customFormat="1" ht="106.5" customHeight="1">
      <c r="A9" s="46" t="s">
        <v>125</v>
      </c>
      <c r="B9" s="47"/>
      <c r="C9" s="47"/>
      <c r="D9" s="50">
        <f>243400+458865.54+365334.46</f>
        <v>1067600</v>
      </c>
      <c r="E9" s="49">
        <f>5823330+7561100+4261230+1169240</f>
        <v>18814900</v>
      </c>
    </row>
    <row r="10" spans="1:5" s="25" customFormat="1" ht="57.75" customHeight="1">
      <c r="A10" s="46" t="s">
        <v>124</v>
      </c>
      <c r="B10" s="54"/>
      <c r="C10" s="49">
        <v>57834380</v>
      </c>
      <c r="D10" s="49"/>
      <c r="E10" s="49"/>
    </row>
    <row r="11" spans="1:5" ht="70.5" customHeight="1">
      <c r="A11" s="44" t="s">
        <v>28</v>
      </c>
      <c r="B11" s="45">
        <f>SUM(B12:B24)</f>
        <v>600</v>
      </c>
      <c r="C11" s="45">
        <f>SUM(C12:C24)</f>
        <v>58068800</v>
      </c>
      <c r="D11" s="45">
        <f>SUM(D12:D24)</f>
        <v>10322628.58</v>
      </c>
      <c r="E11" s="45">
        <f>SUM(E12:E24)</f>
        <v>19846380.37</v>
      </c>
    </row>
    <row r="12" spans="1:5" s="26" customFormat="1" ht="141" customHeight="1">
      <c r="A12" s="46" t="s">
        <v>112</v>
      </c>
      <c r="B12" s="48"/>
      <c r="C12" s="48"/>
      <c r="D12" s="48">
        <v>5435843.65</v>
      </c>
      <c r="E12" s="48"/>
    </row>
    <row r="13" spans="1:5" s="26" customFormat="1" ht="89.25" customHeight="1">
      <c r="A13" s="46" t="s">
        <v>108</v>
      </c>
      <c r="B13" s="48"/>
      <c r="C13" s="48"/>
      <c r="D13" s="48">
        <v>54399.37</v>
      </c>
      <c r="E13" s="48">
        <v>86310.37</v>
      </c>
    </row>
    <row r="14" spans="1:5" s="26" customFormat="1" ht="82.5">
      <c r="A14" s="46" t="s">
        <v>109</v>
      </c>
      <c r="B14" s="48"/>
      <c r="C14" s="48"/>
      <c r="D14" s="49">
        <v>2130455.56</v>
      </c>
      <c r="E14" s="49"/>
    </row>
    <row r="15" spans="1:5" s="26" customFormat="1" ht="81" customHeight="1" hidden="1">
      <c r="A15" s="51" t="s">
        <v>113</v>
      </c>
      <c r="B15" s="52"/>
      <c r="C15" s="52"/>
      <c r="D15" s="53"/>
      <c r="E15" s="52"/>
    </row>
    <row r="16" spans="1:5" s="26" customFormat="1" ht="57.75" customHeight="1" hidden="1">
      <c r="A16" s="51" t="s">
        <v>110</v>
      </c>
      <c r="B16" s="53"/>
      <c r="C16" s="53"/>
      <c r="D16" s="52"/>
      <c r="E16" s="53"/>
    </row>
    <row r="17" spans="1:5" s="26" customFormat="1" ht="64.5" customHeight="1" hidden="1">
      <c r="A17" s="51" t="s">
        <v>114</v>
      </c>
      <c r="B17" s="53"/>
      <c r="C17" s="53"/>
      <c r="D17" s="52"/>
      <c r="E17" s="53"/>
    </row>
    <row r="18" spans="1:5" s="26" customFormat="1" ht="70.5" customHeight="1" hidden="1">
      <c r="A18" s="51" t="s">
        <v>111</v>
      </c>
      <c r="B18" s="53"/>
      <c r="C18" s="53"/>
      <c r="D18" s="52"/>
      <c r="E18" s="53"/>
    </row>
    <row r="19" spans="1:5" s="26" customFormat="1" ht="100.5" customHeight="1">
      <c r="A19" s="46" t="s">
        <v>125</v>
      </c>
      <c r="B19" s="48"/>
      <c r="C19" s="48"/>
      <c r="D19" s="49">
        <f>80740+1459322.69+1161867.31</f>
        <v>2701930</v>
      </c>
      <c r="E19" s="49">
        <f>5823330+5926770+4261230+1169240</f>
        <v>17180570</v>
      </c>
    </row>
    <row r="20" spans="1:5" s="26" customFormat="1" ht="44.25" customHeight="1">
      <c r="A20" s="46" t="s">
        <v>115</v>
      </c>
      <c r="B20" s="49">
        <v>600</v>
      </c>
      <c r="C20" s="49"/>
      <c r="D20" s="49"/>
      <c r="E20" s="49"/>
    </row>
    <row r="21" spans="1:5" s="26" customFormat="1" ht="70.5" customHeight="1">
      <c r="A21" s="46" t="s">
        <v>118</v>
      </c>
      <c r="B21" s="49"/>
      <c r="C21" s="49"/>
      <c r="D21" s="49"/>
      <c r="E21" s="49">
        <v>2579500</v>
      </c>
    </row>
    <row r="22" spans="1:5" s="26" customFormat="1" ht="152.25" customHeight="1">
      <c r="A22" s="46" t="s">
        <v>127</v>
      </c>
      <c r="B22" s="53"/>
      <c r="C22" s="186">
        <v>234420</v>
      </c>
      <c r="D22" s="52"/>
      <c r="E22" s="52"/>
    </row>
    <row r="23" spans="1:5" s="26" customFormat="1" ht="61.5" customHeight="1">
      <c r="A23" s="46" t="s">
        <v>126</v>
      </c>
      <c r="B23" s="53"/>
      <c r="C23" s="187"/>
      <c r="D23" s="52"/>
      <c r="E23" s="52"/>
    </row>
    <row r="24" spans="1:5" s="26" customFormat="1" ht="51" customHeight="1">
      <c r="A24" s="46" t="s">
        <v>124</v>
      </c>
      <c r="B24" s="54"/>
      <c r="C24" s="49">
        <v>57834380</v>
      </c>
      <c r="D24" s="49"/>
      <c r="E24" s="49"/>
    </row>
    <row r="25" s="26" customFormat="1" ht="12.75"/>
    <row r="26" s="26" customFormat="1" ht="12.75"/>
    <row r="27" s="26" customFormat="1" ht="12.75"/>
    <row r="28" s="26" customFormat="1" ht="12.75"/>
    <row r="29" s="26" customFormat="1" ht="12.75"/>
  </sheetData>
  <sheetProtection/>
  <mergeCells count="1">
    <mergeCell ref="C22:C23"/>
  </mergeCells>
  <printOptions/>
  <pageMargins left="0.25" right="0.25" top="0.75" bottom="0.75" header="0.3" footer="0.3"/>
  <pageSetup fitToHeight="9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Полянина Александра Александровна</cp:lastModifiedBy>
  <cp:lastPrinted>2015-12-02T12:47:42Z</cp:lastPrinted>
  <dcterms:created xsi:type="dcterms:W3CDTF">1996-10-08T23:32:33Z</dcterms:created>
  <dcterms:modified xsi:type="dcterms:W3CDTF">2015-12-04T08:59:46Z</dcterms:modified>
  <cp:category/>
  <cp:version/>
  <cp:contentType/>
  <cp:contentStatus/>
</cp:coreProperties>
</file>