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425" activeTab="1"/>
  </bookViews>
  <sheets>
    <sheet name="Лист1" sheetId="1" r:id="rId1"/>
    <sheet name="Прил_2" sheetId="2" r:id="rId2"/>
  </sheets>
  <externalReferences>
    <externalReference r:id="rId5"/>
  </externalReferences>
  <definedNames>
    <definedName name="_xlnm.Print_Titles" localSheetId="0">'Лист1'!$9:$9</definedName>
    <definedName name="_xlnm.Print_Titles" localSheetId="1">'Прил_2'!$5:$5</definedName>
  </definedNames>
  <calcPr fullCalcOnLoad="1"/>
</workbook>
</file>

<file path=xl/sharedStrings.xml><?xml version="1.0" encoding="utf-8"?>
<sst xmlns="http://schemas.openxmlformats.org/spreadsheetml/2006/main" count="242" uniqueCount="121">
  <si>
    <t>Показатель</t>
  </si>
  <si>
    <t>1.1</t>
  </si>
  <si>
    <t>1.1.1</t>
  </si>
  <si>
    <t>1.1.2</t>
  </si>
  <si>
    <t>Общий объем расходов</t>
  </si>
  <si>
    <t>Показатели финансового обеспечения муниципальных программ ЗАТО Александровск на период их действия</t>
  </si>
  <si>
    <t>Объем расходов, распределенный по муниципальным программам ЗАТО Александровск</t>
  </si>
  <si>
    <t>Объем расходов, распределенный по непрограммным направлениям деятельности</t>
  </si>
  <si>
    <t>2016 год (факт)</t>
  </si>
  <si>
    <t>2015 год (факт)</t>
  </si>
  <si>
    <t>2014 год (факт)</t>
  </si>
  <si>
    <t>2017 год (факт)</t>
  </si>
  <si>
    <t>2019 год (прогноз)</t>
  </si>
  <si>
    <t>2020 год (прогноз)</t>
  </si>
  <si>
    <t>2021 год (прогноз)</t>
  </si>
  <si>
    <t>2022 год (прогноз)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</si>
  <si>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</si>
  <si>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</si>
  <si>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</si>
  <si>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</si>
  <si>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</si>
  <si>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</si>
  <si>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</si>
  <si>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</si>
  <si>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</si>
  <si>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</si>
  <si>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1.1.1.11</t>
  </si>
  <si>
    <t>1.1.1.12</t>
  </si>
  <si>
    <t>1.1.1.13</t>
  </si>
  <si>
    <t>1.1.1.14</t>
  </si>
  <si>
    <t>(тыс.рублей)</t>
  </si>
  <si>
    <t xml:space="preserve">    Муниципальная программа ЗАТО Александровск "Развитие образования" на 2014 - 2020 годы</t>
  </si>
  <si>
    <t xml:space="preserve">    Муниципальная программа "Повышение качества жизни отдельных категорий граждан ЗАТО Александровск" на 2014 - 2020 годы</t>
  </si>
  <si>
    <t xml:space="preserve">    Муниципальная программа ЗАТО Александровск "Развитие физической культуры, спорта и молодежной политики" на 2014 - 2020 годы</t>
  </si>
  <si>
    <t xml:space="preserve">    Муниципальная программа ЗАТО Александровск "Развитие культуры и сохранение культурного наследия" на 2014 - 2020 годы</t>
  </si>
  <si>
    <t xml:space="preserve">    Муниципальная программа ЗАТО Александровск "Обеспечение комфортной среды проживания населения муниципального образования" на 2014 - 2020 годы</t>
  </si>
  <si>
    <t xml:space="preserve">    Муниципальная программа "Обеспечение комплексной безопасности населения ЗАТО Александровск" на 2014 - 2020 годы</t>
  </si>
  <si>
    <t xml:space="preserve">    Муниципальная программа ЗАТО Александровск "Охрана окружающей среды" на 2014 - 2020 годы</t>
  </si>
  <si>
    <t xml:space="preserve">    Муниципальная программа "Развитие транспортной системы ЗАТО Александровск" на 2014 - 2020 годы</t>
  </si>
  <si>
    <t xml:space="preserve">    Муниципальная программа ЗАТО Александровск "Энергоэффективность и развитие энергетики" на 2014 - 2020 годы</t>
  </si>
  <si>
    <t xml:space="preserve">    Муниципальная программа "Развитие инвестиционной деятельности муниципального образования ЗАТО Александровск" на 2014 - 2020 годы</t>
  </si>
  <si>
    <t xml:space="preserve">    Муниципальная программа ЗАТО Александровск "Информационное общество" на 2014 - 2020 годы</t>
  </si>
  <si>
    <t xml:space="preserve">    Муниципальная программа ЗАТО Александровск "Эффективное управление муниципальными финансами и оптимизация муниципального долга ЗАТО Александровск" на 2014 - 2020 годы</t>
  </si>
  <si>
    <t xml:space="preserve">    Муниципальная программа ЗАТО Александровск "Эффективное муниципальное управление" на 2014 - 2020 годы</t>
  </si>
  <si>
    <t>1.1.1.15</t>
  </si>
  <si>
    <t xml:space="preserve">    Муниципальная программа ЗАТО Александровск "Формирование современной городской среды на территории ЗАТО Александровск" на 2018 - 2022 годы</t>
  </si>
  <si>
    <t xml:space="preserve">    Муниципальная программа ЗАТО Александровск "Содержание и развитие системы жилищно-коммунального хозяйства ЗАТО Александровск" на 2018 - 2022 годы</t>
  </si>
  <si>
    <t>х</t>
  </si>
  <si>
    <t>2018 год (факт)</t>
  </si>
  <si>
    <t>"Приложение № 3</t>
  </si>
  <si>
    <t xml:space="preserve">Приложение № 2 </t>
  </si>
  <si>
    <t>к постановлению администрации ЗАТО Александровск</t>
  </si>
  <si>
    <t>от "_____"_________2020 г. №_______</t>
  </si>
  <si>
    <t>Приложение № 2</t>
  </si>
  <si>
    <t>Прогноз основных характеристик местного бюджета ЗАТО Александровск на долгосрочный период до 2024 года</t>
  </si>
  <si>
    <t>2019 год прогноз</t>
  </si>
  <si>
    <t>2020 год прогноз</t>
  </si>
  <si>
    <t>2021 год прогноз</t>
  </si>
  <si>
    <t>2022 год прогноз</t>
  </si>
  <si>
    <t>2023 год прогноз</t>
  </si>
  <si>
    <t>2024 год прогноз</t>
  </si>
  <si>
    <t>Базовый вариант</t>
  </si>
  <si>
    <t>Общий объем доходов</t>
  </si>
  <si>
    <t>Налоговые доходы</t>
  </si>
  <si>
    <t>в том числе: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</si>
  <si>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</si>
  <si>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</si>
  <si>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</si>
  <si>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</si>
  <si>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</si>
  <si>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</si>
  <si>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1.1.3</t>
  </si>
  <si>
    <t>Безвозмездные поступления</t>
  </si>
  <si>
    <t>1.1.4.</t>
  </si>
  <si>
    <t>Безвозмездные поступления от других бюджетов бюджетной системы Российской Федерации</t>
  </si>
  <si>
    <t>1.1.4.1</t>
  </si>
  <si>
    <t>Дотации</t>
  </si>
  <si>
    <t>1.1.4.2</t>
  </si>
  <si>
    <t>Субсидии</t>
  </si>
  <si>
    <t>1.1.4.3</t>
  </si>
  <si>
    <t>Субвенции</t>
  </si>
  <si>
    <t>1.1.4.4</t>
  </si>
  <si>
    <t>Иные межбюджетные трансферты</t>
  </si>
  <si>
    <t>1.1.5.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</si>
  <si>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</si>
  <si>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1.1.6.</t>
  </si>
  <si>
    <t>Возврат остатков субсидий, субвенций и иных межбюджетных трансфертов, имеющих целевое назначение, прошлых лет</t>
  </si>
  <si>
    <t>1.1.7.</t>
  </si>
  <si>
    <t>Прочие безвозмездные поступления</t>
  </si>
  <si>
    <t>1.2</t>
  </si>
  <si>
    <t>1.2.1</t>
  </si>
  <si>
    <t>Общегосударственные вопросы</t>
  </si>
  <si>
    <t>1.2.3</t>
  </si>
  <si>
    <t>Национальная безопасность и правоохранительная деятельность</t>
  </si>
  <si>
    <t>1.2.4</t>
  </si>
  <si>
    <t>Национальная экономика</t>
  </si>
  <si>
    <t>1.2.5</t>
  </si>
  <si>
    <t>Жилищно-коммунальное хозяйство</t>
  </si>
  <si>
    <t>1.2.6</t>
  </si>
  <si>
    <t>Охрана окружающей среды</t>
  </si>
  <si>
    <t>1.2.7</t>
  </si>
  <si>
    <t>Образование</t>
  </si>
  <si>
    <t>1.2.8</t>
  </si>
  <si>
    <t>Культура, кинематография</t>
  </si>
  <si>
    <t>1.2.9</t>
  </si>
  <si>
    <t>Социальная политика</t>
  </si>
  <si>
    <t>1.2.10</t>
  </si>
  <si>
    <t>Физическая культура и спорт</t>
  </si>
  <si>
    <t>1.2.11</t>
  </si>
  <si>
    <t>Средства массовой информации</t>
  </si>
  <si>
    <t>1.2.12</t>
  </si>
  <si>
    <t>Обслуживание государственного и муниципального долга</t>
  </si>
  <si>
    <t>1.3</t>
  </si>
  <si>
    <t>Дефицит / профицит</t>
  </si>
  <si>
    <t>1.4</t>
  </si>
  <si>
    <t>Объем муниципального долга на конец года</t>
  </si>
  <si>
    <t>1.4.1</t>
  </si>
  <si>
    <t>По кредитам, полученным от кредитных организаций в валюте Российской Федерации</t>
  </si>
  <si>
    <t>1.4.2</t>
  </si>
  <si>
    <t>По бюджетным кредитам, полученным от других бюджетов бюджетной системы Российской Федерации</t>
  </si>
  <si>
    <t>Консервативный вариант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</si>
</sst>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3" borderId="2">
      <alignment horizontal="right" vertical="top" shrinkToFit="1"/>
      <protection/>
    </xf>
    <xf numFmtId="10" fontId="36" fillId="23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4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4" fontId="37" fillId="0" borderId="5">
      <alignment horizontal="right" shrinkToFit="1"/>
      <protection/>
    </xf>
    <xf numFmtId="0" fontId="36" fillId="0" borderId="2">
      <alignment vertical="top" wrapText="1"/>
      <protection/>
    </xf>
    <xf numFmtId="4" fontId="36" fillId="23" borderId="2">
      <alignment horizontal="right" vertical="top" shrinkToFit="1"/>
      <protection/>
    </xf>
    <xf numFmtId="4" fontId="36" fillId="23" borderId="2">
      <alignment horizontal="right" vertical="top" shrinkToFit="1"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8" fillId="30" borderId="6" applyNumberFormat="0" applyAlignment="0" applyProtection="0"/>
    <xf numFmtId="0" fontId="39" fillId="31" borderId="7" applyNumberFormat="0" applyAlignment="0" applyProtection="0"/>
    <xf numFmtId="0" fontId="40" fillId="31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7" fillId="0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2" borderId="13" applyNumberFormat="0" applyFont="0" applyAlignment="0" applyProtection="0"/>
    <xf numFmtId="9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49" fontId="5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53" fillId="0" borderId="2" xfId="67" applyNumberFormat="1" applyFont="1" applyFill="1" applyProtection="1">
      <alignment vertical="top" wrapText="1"/>
      <protection/>
    </xf>
    <xf numFmtId="0" fontId="5" fillId="0" borderId="0" xfId="0" applyFont="1" applyAlignment="1">
      <alignment horizontal="left" vertical="center"/>
    </xf>
    <xf numFmtId="3" fontId="4" fillId="0" borderId="15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 vertical="top"/>
    </xf>
    <xf numFmtId="3" fontId="53" fillId="0" borderId="2" xfId="59" applyNumberFormat="1" applyFont="1" applyFill="1" applyAlignment="1" applyProtection="1">
      <alignment horizontal="right" vertical="top" shrinkToFit="1"/>
      <protection/>
    </xf>
    <xf numFmtId="3" fontId="53" fillId="0" borderId="2" xfId="68" applyNumberFormat="1" applyFont="1" applyFill="1" applyAlignment="1" applyProtection="1">
      <alignment horizontal="right" vertical="top" shrinkToFit="1"/>
      <protection/>
    </xf>
    <xf numFmtId="3" fontId="5" fillId="0" borderId="15" xfId="0" applyNumberFormat="1" applyFont="1" applyBorder="1" applyAlignment="1">
      <alignment horizontal="right" vertical="top"/>
    </xf>
    <xf numFmtId="3" fontId="54" fillId="0" borderId="2" xfId="59" applyNumberFormat="1" applyFont="1" applyFill="1" applyAlignment="1" applyProtection="1">
      <alignment horizontal="right" vertical="top" shrinkToFit="1"/>
      <protection/>
    </xf>
    <xf numFmtId="0" fontId="55" fillId="0" borderId="0" xfId="0" applyFont="1" applyAlignment="1">
      <alignment/>
    </xf>
    <xf numFmtId="3" fontId="5" fillId="0" borderId="2" xfId="53" applyNumberFormat="1" applyFont="1" applyFill="1" applyAlignment="1" applyProtection="1">
      <alignment horizontal="right" vertical="top" shrinkToFit="1"/>
      <protection/>
    </xf>
    <xf numFmtId="3" fontId="6" fillId="0" borderId="2" xfId="59" applyNumberFormat="1" applyFont="1" applyFill="1" applyAlignment="1" applyProtection="1">
      <alignment horizontal="right" vertical="top" shrinkToFit="1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vertical="center"/>
    </xf>
    <xf numFmtId="0" fontId="4" fillId="16" borderId="18" xfId="0" applyFont="1" applyFill="1" applyBorder="1" applyAlignment="1">
      <alignment vertical="center"/>
    </xf>
    <xf numFmtId="0" fontId="56" fillId="16" borderId="18" xfId="0" applyFont="1" applyFill="1" applyBorder="1" applyAlignment="1">
      <alignment vertical="center"/>
    </xf>
    <xf numFmtId="0" fontId="4" fillId="16" borderId="19" xfId="0" applyFont="1" applyFill="1" applyBorder="1" applyAlignment="1">
      <alignment vertical="center"/>
    </xf>
    <xf numFmtId="49" fontId="2" fillId="10" borderId="15" xfId="0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left" vertical="center" wrapText="1"/>
    </xf>
    <xf numFmtId="3" fontId="2" fillId="1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3" fontId="2" fillId="4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55" fillId="0" borderId="15" xfId="0" applyNumberFormat="1" applyFont="1" applyBorder="1" applyAlignment="1">
      <alignment horizontal="center" vertical="center"/>
    </xf>
    <xf numFmtId="0" fontId="56" fillId="16" borderId="19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3" fontId="55" fillId="0" borderId="0" xfId="0" applyNumberFormat="1" applyFont="1" applyAlignment="1">
      <alignment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5 3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4 2" xfId="63"/>
    <cellStyle name="xl45" xfId="64"/>
    <cellStyle name="xl46" xfId="65"/>
    <cellStyle name="xl51" xfId="66"/>
    <cellStyle name="xl60" xfId="67"/>
    <cellStyle name="xl63" xfId="68"/>
    <cellStyle name="xl6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AND~1\AppData\Local\Temp\notes83A5B1\&#1055;&#1088;&#1080;&#1083;&#1086;&#1078;&#1077;&#1085;&#1080;&#1077;%20&#8470;1%20&#1082;%20&#1087;&#1086;&#1089;&#1090;&#1072;&#1085;&#1086;&#1074;&#1083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_2"/>
      <sheetName val="Прил_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B1">
      <selection activeCell="I2" sqref="I2:K4"/>
    </sheetView>
  </sheetViews>
  <sheetFormatPr defaultColWidth="9.00390625" defaultRowHeight="12.75"/>
  <cols>
    <col min="1" max="1" width="12.125" style="7" customWidth="1"/>
    <col min="2" max="2" width="65.625" style="5" customWidth="1"/>
    <col min="3" max="3" width="22.00390625" style="1" customWidth="1"/>
    <col min="4" max="4" width="21.25390625" style="1" customWidth="1"/>
    <col min="5" max="5" width="20.25390625" style="1" customWidth="1"/>
    <col min="6" max="6" width="23.125" style="1" customWidth="1"/>
    <col min="7" max="7" width="20.625" style="24" customWidth="1"/>
    <col min="8" max="8" width="22.125" style="24" customWidth="1"/>
    <col min="9" max="9" width="21.375" style="24" customWidth="1"/>
    <col min="10" max="10" width="19.625" style="1" customWidth="1"/>
    <col min="11" max="11" width="20.25390625" style="1" customWidth="1"/>
    <col min="12" max="12" width="14.00390625" style="1" bestFit="1" customWidth="1"/>
    <col min="13" max="16384" width="9.125" style="1" customWidth="1"/>
  </cols>
  <sheetData>
    <row r="1" spans="10:11" ht="15.75">
      <c r="J1" s="27" t="s">
        <v>50</v>
      </c>
      <c r="K1" s="27"/>
    </row>
    <row r="2" spans="9:11" ht="15.75">
      <c r="I2" s="29" t="s">
        <v>51</v>
      </c>
      <c r="J2" s="29"/>
      <c r="K2" s="29"/>
    </row>
    <row r="3" spans="9:11" ht="15.75">
      <c r="I3" s="27" t="s">
        <v>52</v>
      </c>
      <c r="J3" s="27"/>
      <c r="K3" s="27"/>
    </row>
    <row r="4" ht="15.75">
      <c r="I4" s="1"/>
    </row>
    <row r="5" spans="6:11" ht="15.75">
      <c r="F5" s="27" t="s">
        <v>49</v>
      </c>
      <c r="G5" s="27"/>
      <c r="H5" s="27"/>
      <c r="I5" s="27"/>
      <c r="J5" s="27"/>
      <c r="K5" s="27"/>
    </row>
    <row r="7" spans="1:11" ht="20.25" customHeight="1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5.75">
      <c r="K8" s="8" t="s">
        <v>30</v>
      </c>
    </row>
    <row r="9" spans="1:11" s="4" customFormat="1" ht="23.25" customHeight="1">
      <c r="A9" s="3"/>
      <c r="B9" s="2" t="s">
        <v>0</v>
      </c>
      <c r="C9" s="2" t="s">
        <v>10</v>
      </c>
      <c r="D9" s="2" t="s">
        <v>9</v>
      </c>
      <c r="E9" s="2" t="s">
        <v>8</v>
      </c>
      <c r="F9" s="2" t="s">
        <v>11</v>
      </c>
      <c r="G9" s="2" t="s">
        <v>48</v>
      </c>
      <c r="H9" s="2" t="s">
        <v>12</v>
      </c>
      <c r="I9" s="2" t="s">
        <v>13</v>
      </c>
      <c r="J9" s="2" t="s">
        <v>14</v>
      </c>
      <c r="K9" s="2" t="s">
        <v>15</v>
      </c>
    </row>
    <row r="10" spans="1:11" s="11" customFormat="1" ht="26.25" customHeight="1">
      <c r="A10" s="9" t="s">
        <v>1</v>
      </c>
      <c r="B10" s="10" t="s">
        <v>4</v>
      </c>
      <c r="C10" s="18">
        <f>C11+C27</f>
        <v>2352141</v>
      </c>
      <c r="D10" s="18">
        <f aca="true" t="shared" si="0" ref="D10:I10">D11+D27</f>
        <v>2183376</v>
      </c>
      <c r="E10" s="18">
        <f t="shared" si="0"/>
        <v>2185011</v>
      </c>
      <c r="F10" s="18">
        <f t="shared" si="0"/>
        <v>2283169</v>
      </c>
      <c r="G10" s="18">
        <f>G11+G27</f>
        <v>2470808</v>
      </c>
      <c r="H10" s="18">
        <f>H11+H27</f>
        <v>2784059</v>
      </c>
      <c r="I10" s="18">
        <f t="shared" si="0"/>
        <v>2735256</v>
      </c>
      <c r="J10" s="18">
        <v>2532139</v>
      </c>
      <c r="K10" s="18">
        <v>2571094</v>
      </c>
    </row>
    <row r="11" spans="1:12" s="14" customFormat="1" ht="39.75" customHeight="1">
      <c r="A11" s="12" t="s">
        <v>2</v>
      </c>
      <c r="B11" s="13" t="s">
        <v>6</v>
      </c>
      <c r="C11" s="19">
        <f>SUM(C12:C24)</f>
        <v>2337194</v>
      </c>
      <c r="D11" s="19">
        <f>SUM(D12:D24)</f>
        <v>2166127</v>
      </c>
      <c r="E11" s="19">
        <f>SUM(E12:E24)</f>
        <v>2155109</v>
      </c>
      <c r="F11" s="19">
        <f>SUM(F12:F24)</f>
        <v>2247917</v>
      </c>
      <c r="G11" s="19">
        <f>G12+G13+G14+G15+G17+G18+G19+G20+G21+G22+G23+G24+G25+G26</f>
        <v>2442691</v>
      </c>
      <c r="H11" s="19">
        <f>H12+H13+H14+H15+H17+H18+H19+H20+H21+H22+H23+H24+H25+H26</f>
        <v>2754508</v>
      </c>
      <c r="I11" s="19">
        <f>I12+I13+I14+I15+I17+I18+I19+I20+I21+I22+I23+I24+I25+I26</f>
        <v>2711943</v>
      </c>
      <c r="J11" s="19">
        <f>J10-J27</f>
        <v>2508003</v>
      </c>
      <c r="K11" s="19">
        <f>ROUND((H11+I11+J11)/(H10+I10+J10)*K10,0)</f>
        <v>2546505</v>
      </c>
      <c r="L11" s="15"/>
    </row>
    <row r="12" spans="1:11" s="17" customFormat="1" ht="31.5">
      <c r="A12" s="6" t="s">
        <v>16</v>
      </c>
      <c r="B12" s="16" t="s">
        <v>31</v>
      </c>
      <c r="C12" s="20">
        <v>1470746</v>
      </c>
      <c r="D12" s="20">
        <v>1427928</v>
      </c>
      <c r="E12" s="21">
        <v>1352247</v>
      </c>
      <c r="F12" s="21">
        <v>1386572</v>
      </c>
      <c r="G12" s="21">
        <v>1527635</v>
      </c>
      <c r="H12" s="21">
        <v>1750984</v>
      </c>
      <c r="I12" s="25">
        <v>1662491</v>
      </c>
      <c r="J12" s="22" t="s">
        <v>47</v>
      </c>
      <c r="K12" s="22" t="s">
        <v>47</v>
      </c>
    </row>
    <row r="13" spans="1:11" s="17" customFormat="1" ht="47.25">
      <c r="A13" s="6" t="s">
        <v>17</v>
      </c>
      <c r="B13" s="16" t="s">
        <v>32</v>
      </c>
      <c r="C13" s="20">
        <v>7240</v>
      </c>
      <c r="D13" s="20">
        <v>1794</v>
      </c>
      <c r="E13" s="21">
        <v>1987</v>
      </c>
      <c r="F13" s="21">
        <v>929</v>
      </c>
      <c r="G13" s="21">
        <v>1574</v>
      </c>
      <c r="H13" s="21">
        <v>624</v>
      </c>
      <c r="I13" s="25">
        <v>0</v>
      </c>
      <c r="J13" s="22" t="s">
        <v>47</v>
      </c>
      <c r="K13" s="22" t="s">
        <v>47</v>
      </c>
    </row>
    <row r="14" spans="1:11" s="17" customFormat="1" ht="47.25">
      <c r="A14" s="6" t="s">
        <v>18</v>
      </c>
      <c r="B14" s="16" t="s">
        <v>33</v>
      </c>
      <c r="C14" s="20">
        <v>21531</v>
      </c>
      <c r="D14" s="20">
        <v>20121</v>
      </c>
      <c r="E14" s="21">
        <v>20833</v>
      </c>
      <c r="F14" s="21">
        <v>21465</v>
      </c>
      <c r="G14" s="21">
        <v>22307</v>
      </c>
      <c r="H14" s="21">
        <v>21413</v>
      </c>
      <c r="I14" s="25">
        <v>74388</v>
      </c>
      <c r="J14" s="22" t="s">
        <v>47</v>
      </c>
      <c r="K14" s="22" t="s">
        <v>47</v>
      </c>
    </row>
    <row r="15" spans="1:11" s="17" customFormat="1" ht="47.25">
      <c r="A15" s="6" t="s">
        <v>19</v>
      </c>
      <c r="B15" s="16" t="s">
        <v>34</v>
      </c>
      <c r="C15" s="20">
        <v>238168</v>
      </c>
      <c r="D15" s="20">
        <v>233213</v>
      </c>
      <c r="E15" s="21">
        <v>235098</v>
      </c>
      <c r="F15" s="21">
        <v>280371</v>
      </c>
      <c r="G15" s="21">
        <v>304168</v>
      </c>
      <c r="H15" s="21">
        <v>303611</v>
      </c>
      <c r="I15" s="25">
        <v>290968</v>
      </c>
      <c r="J15" s="22" t="s">
        <v>47</v>
      </c>
      <c r="K15" s="22" t="s">
        <v>47</v>
      </c>
    </row>
    <row r="16" spans="1:11" s="17" customFormat="1" ht="47.25">
      <c r="A16" s="6" t="s">
        <v>20</v>
      </c>
      <c r="B16" s="16" t="s">
        <v>35</v>
      </c>
      <c r="C16" s="20">
        <v>148147</v>
      </c>
      <c r="D16" s="20">
        <v>145181</v>
      </c>
      <c r="E16" s="21">
        <v>160963</v>
      </c>
      <c r="F16" s="21">
        <v>175117</v>
      </c>
      <c r="G16" s="21" t="s">
        <v>47</v>
      </c>
      <c r="H16" s="21" t="s">
        <v>47</v>
      </c>
      <c r="I16" s="22" t="s">
        <v>47</v>
      </c>
      <c r="J16" s="22" t="s">
        <v>47</v>
      </c>
      <c r="K16" s="22" t="s">
        <v>47</v>
      </c>
    </row>
    <row r="17" spans="1:11" s="17" customFormat="1" ht="30.75" customHeight="1">
      <c r="A17" s="6" t="s">
        <v>21</v>
      </c>
      <c r="B17" s="16" t="s">
        <v>36</v>
      </c>
      <c r="C17" s="20">
        <v>49050</v>
      </c>
      <c r="D17" s="20">
        <v>45573</v>
      </c>
      <c r="E17" s="21">
        <v>36307</v>
      </c>
      <c r="F17" s="21">
        <v>39706</v>
      </c>
      <c r="G17" s="21">
        <v>40621</v>
      </c>
      <c r="H17" s="21">
        <v>42227</v>
      </c>
      <c r="I17" s="25">
        <v>42519</v>
      </c>
      <c r="J17" s="22" t="s">
        <v>47</v>
      </c>
      <c r="K17" s="22" t="s">
        <v>47</v>
      </c>
    </row>
    <row r="18" spans="1:11" s="17" customFormat="1" ht="31.5">
      <c r="A18" s="6" t="s">
        <v>22</v>
      </c>
      <c r="B18" s="16" t="s">
        <v>37</v>
      </c>
      <c r="C18" s="20">
        <v>859</v>
      </c>
      <c r="D18" s="20">
        <v>0</v>
      </c>
      <c r="E18" s="21">
        <v>12344</v>
      </c>
      <c r="F18" s="21">
        <v>200</v>
      </c>
      <c r="G18" s="21">
        <v>4889</v>
      </c>
      <c r="H18" s="21">
        <v>7411</v>
      </c>
      <c r="I18" s="25">
        <v>8367</v>
      </c>
      <c r="J18" s="22" t="s">
        <v>47</v>
      </c>
      <c r="K18" s="22" t="s">
        <v>47</v>
      </c>
    </row>
    <row r="19" spans="1:11" s="17" customFormat="1" ht="31.5">
      <c r="A19" s="6" t="s">
        <v>23</v>
      </c>
      <c r="B19" s="16" t="s">
        <v>38</v>
      </c>
      <c r="C19" s="20">
        <v>109817</v>
      </c>
      <c r="D19" s="20">
        <v>95954</v>
      </c>
      <c r="E19" s="21">
        <v>132548</v>
      </c>
      <c r="F19" s="21">
        <v>124269</v>
      </c>
      <c r="G19" s="21">
        <v>151618</v>
      </c>
      <c r="H19" s="21">
        <v>154844</v>
      </c>
      <c r="I19" s="25">
        <v>165995</v>
      </c>
      <c r="J19" s="22" t="s">
        <v>47</v>
      </c>
      <c r="K19" s="22" t="s">
        <v>47</v>
      </c>
    </row>
    <row r="20" spans="1:11" s="17" customFormat="1" ht="47.25">
      <c r="A20" s="6" t="s">
        <v>24</v>
      </c>
      <c r="B20" s="16" t="s">
        <v>39</v>
      </c>
      <c r="C20" s="20">
        <v>21787</v>
      </c>
      <c r="D20" s="20">
        <v>799</v>
      </c>
      <c r="E20" s="21">
        <v>2930</v>
      </c>
      <c r="F20" s="21">
        <v>3668</v>
      </c>
      <c r="G20" s="21">
        <v>729</v>
      </c>
      <c r="H20" s="21">
        <v>430</v>
      </c>
      <c r="I20" s="25">
        <v>0</v>
      </c>
      <c r="J20" s="22" t="s">
        <v>47</v>
      </c>
      <c r="K20" s="22" t="s">
        <v>47</v>
      </c>
    </row>
    <row r="21" spans="1:11" s="17" customFormat="1" ht="47.25">
      <c r="A21" s="6" t="s">
        <v>25</v>
      </c>
      <c r="B21" s="16" t="s">
        <v>40</v>
      </c>
      <c r="C21" s="20">
        <v>200</v>
      </c>
      <c r="D21" s="20">
        <v>108</v>
      </c>
      <c r="E21" s="21">
        <v>579</v>
      </c>
      <c r="F21" s="21">
        <v>150</v>
      </c>
      <c r="G21" s="21">
        <v>143</v>
      </c>
      <c r="H21" s="21">
        <v>293</v>
      </c>
      <c r="I21" s="25">
        <v>884</v>
      </c>
      <c r="J21" s="22" t="s">
        <v>47</v>
      </c>
      <c r="K21" s="22" t="s">
        <v>47</v>
      </c>
    </row>
    <row r="22" spans="1:11" s="17" customFormat="1" ht="31.5">
      <c r="A22" s="6" t="s">
        <v>26</v>
      </c>
      <c r="B22" s="16" t="s">
        <v>41</v>
      </c>
      <c r="C22" s="20">
        <v>52048</v>
      </c>
      <c r="D22" s="20">
        <v>46569</v>
      </c>
      <c r="E22" s="21">
        <v>45449</v>
      </c>
      <c r="F22" s="21">
        <v>46725</v>
      </c>
      <c r="G22" s="21">
        <v>50623</v>
      </c>
      <c r="H22" s="21">
        <v>50114</v>
      </c>
      <c r="I22" s="25">
        <v>52820</v>
      </c>
      <c r="J22" s="22" t="s">
        <v>47</v>
      </c>
      <c r="K22" s="22" t="s">
        <v>47</v>
      </c>
    </row>
    <row r="23" spans="1:11" s="17" customFormat="1" ht="63">
      <c r="A23" s="6" t="s">
        <v>27</v>
      </c>
      <c r="B23" s="16" t="s">
        <v>42</v>
      </c>
      <c r="C23" s="20">
        <v>12332</v>
      </c>
      <c r="D23" s="20">
        <v>22468</v>
      </c>
      <c r="E23" s="21">
        <v>21553</v>
      </c>
      <c r="F23" s="21">
        <v>18201</v>
      </c>
      <c r="G23" s="21">
        <v>34747</v>
      </c>
      <c r="H23" s="21">
        <v>60447</v>
      </c>
      <c r="I23" s="25">
        <v>70539</v>
      </c>
      <c r="J23" s="22" t="s">
        <v>47</v>
      </c>
      <c r="K23" s="22" t="s">
        <v>47</v>
      </c>
    </row>
    <row r="24" spans="1:11" s="17" customFormat="1" ht="35.25" customHeight="1">
      <c r="A24" s="6" t="s">
        <v>28</v>
      </c>
      <c r="B24" s="16" t="s">
        <v>43</v>
      </c>
      <c r="C24" s="20">
        <v>205269</v>
      </c>
      <c r="D24" s="20">
        <v>126419</v>
      </c>
      <c r="E24" s="21">
        <v>132271</v>
      </c>
      <c r="F24" s="21">
        <v>150544</v>
      </c>
      <c r="G24" s="21">
        <v>149254</v>
      </c>
      <c r="H24" s="21">
        <v>157880</v>
      </c>
      <c r="I24" s="25">
        <v>167294</v>
      </c>
      <c r="J24" s="22" t="s">
        <v>47</v>
      </c>
      <c r="K24" s="22" t="s">
        <v>47</v>
      </c>
    </row>
    <row r="25" spans="1:11" s="17" customFormat="1" ht="50.25" customHeight="1">
      <c r="A25" s="6" t="s">
        <v>29</v>
      </c>
      <c r="B25" s="16" t="s">
        <v>45</v>
      </c>
      <c r="C25" s="22" t="s">
        <v>47</v>
      </c>
      <c r="D25" s="22" t="s">
        <v>47</v>
      </c>
      <c r="E25" s="22" t="s">
        <v>47</v>
      </c>
      <c r="F25" s="22" t="s">
        <v>47</v>
      </c>
      <c r="G25" s="22">
        <v>30546</v>
      </c>
      <c r="H25" s="22">
        <v>80845</v>
      </c>
      <c r="I25" s="25">
        <v>55997</v>
      </c>
      <c r="J25" s="25">
        <v>31230</v>
      </c>
      <c r="K25" s="25">
        <v>31545</v>
      </c>
    </row>
    <row r="26" spans="1:11" s="17" customFormat="1" ht="49.5" customHeight="1">
      <c r="A26" s="6" t="s">
        <v>44</v>
      </c>
      <c r="B26" s="16" t="s">
        <v>46</v>
      </c>
      <c r="C26" s="22" t="s">
        <v>47</v>
      </c>
      <c r="D26" s="22" t="s">
        <v>47</v>
      </c>
      <c r="E26" s="22" t="s">
        <v>47</v>
      </c>
      <c r="F26" s="22" t="s">
        <v>47</v>
      </c>
      <c r="G26" s="22">
        <v>123837</v>
      </c>
      <c r="H26" s="22">
        <v>123385</v>
      </c>
      <c r="I26" s="25">
        <v>119681</v>
      </c>
      <c r="J26" s="25">
        <v>101796</v>
      </c>
      <c r="K26" s="25">
        <v>57358</v>
      </c>
    </row>
    <row r="27" spans="1:11" s="14" customFormat="1" ht="31.5">
      <c r="A27" s="12" t="s">
        <v>3</v>
      </c>
      <c r="B27" s="13" t="s">
        <v>7</v>
      </c>
      <c r="C27" s="23">
        <v>14947</v>
      </c>
      <c r="D27" s="23">
        <v>17249</v>
      </c>
      <c r="E27" s="23">
        <v>29902</v>
      </c>
      <c r="F27" s="23">
        <v>35252</v>
      </c>
      <c r="G27" s="23">
        <v>28117</v>
      </c>
      <c r="H27" s="23">
        <v>29551</v>
      </c>
      <c r="I27" s="26">
        <v>23313</v>
      </c>
      <c r="J27" s="26">
        <v>24136</v>
      </c>
      <c r="K27" s="19">
        <v>25038</v>
      </c>
    </row>
  </sheetData>
  <sheetProtection/>
  <mergeCells count="5">
    <mergeCell ref="F5:K5"/>
    <mergeCell ref="A7:K7"/>
    <mergeCell ref="J1:K1"/>
    <mergeCell ref="I2:K2"/>
    <mergeCell ref="I3:K3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zoomScalePageLayoutView="0" workbookViewId="0" topLeftCell="A1">
      <selection activeCell="M75" sqref="M75:N76"/>
    </sheetView>
  </sheetViews>
  <sheetFormatPr defaultColWidth="9.00390625" defaultRowHeight="12.75"/>
  <cols>
    <col min="1" max="1" width="7.375" style="7" customWidth="1"/>
    <col min="2" max="2" width="62.75390625" style="5" customWidth="1"/>
    <col min="3" max="3" width="11.875" style="1" customWidth="1"/>
    <col min="4" max="4" width="12.875" style="1" customWidth="1"/>
    <col min="5" max="5" width="15.125" style="24" customWidth="1"/>
    <col min="6" max="6" width="13.75390625" style="24" customWidth="1"/>
    <col min="7" max="7" width="14.375" style="24" customWidth="1"/>
    <col min="8" max="8" width="14.625" style="24" customWidth="1"/>
    <col min="9" max="10" width="12.875" style="24" customWidth="1"/>
    <col min="11" max="11" width="14.75390625" style="24" customWidth="1"/>
    <col min="12" max="12" width="9.125" style="1" customWidth="1"/>
    <col min="13" max="13" width="13.75390625" style="1" bestFit="1" customWidth="1"/>
    <col min="14" max="14" width="14.625" style="1" bestFit="1" customWidth="1"/>
    <col min="15" max="16384" width="9.125" style="1" customWidth="1"/>
  </cols>
  <sheetData>
    <row r="1" spans="6:11" ht="15.75">
      <c r="F1" s="27" t="s">
        <v>53</v>
      </c>
      <c r="G1" s="27"/>
      <c r="H1" s="27"/>
      <c r="I1" s="27"/>
      <c r="J1" s="27"/>
      <c r="K1" s="27"/>
    </row>
    <row r="2" spans="6:11" ht="15.75">
      <c r="F2" s="30"/>
      <c r="G2" s="30"/>
      <c r="H2" s="30"/>
      <c r="I2" s="30"/>
      <c r="J2" s="30"/>
      <c r="K2" s="30"/>
    </row>
    <row r="3" spans="1:11" ht="41.25" customHeight="1">
      <c r="A3" s="28" t="s">
        <v>54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0:11" ht="15.75">
      <c r="J4" s="31" t="s">
        <v>30</v>
      </c>
      <c r="K4" s="31"/>
    </row>
    <row r="5" spans="1:11" s="4" customFormat="1" ht="31.5">
      <c r="A5" s="3"/>
      <c r="B5" s="2" t="s">
        <v>0</v>
      </c>
      <c r="C5" s="2" t="s">
        <v>8</v>
      </c>
      <c r="D5" s="2" t="s">
        <v>11</v>
      </c>
      <c r="E5" s="2" t="s">
        <v>48</v>
      </c>
      <c r="F5" s="2" t="s">
        <v>55</v>
      </c>
      <c r="G5" s="2" t="s">
        <v>56</v>
      </c>
      <c r="H5" s="32" t="s">
        <v>57</v>
      </c>
      <c r="I5" s="2" t="s">
        <v>58</v>
      </c>
      <c r="J5" s="2" t="s">
        <v>59</v>
      </c>
      <c r="K5" s="2" t="s">
        <v>60</v>
      </c>
    </row>
    <row r="6" spans="1:11" ht="25.5" customHeight="1">
      <c r="A6" s="33">
        <v>1</v>
      </c>
      <c r="B6" s="34" t="s">
        <v>61</v>
      </c>
      <c r="C6" s="35"/>
      <c r="D6" s="35"/>
      <c r="E6" s="35"/>
      <c r="F6" s="36"/>
      <c r="G6" s="36"/>
      <c r="H6" s="35"/>
      <c r="I6" s="35"/>
      <c r="J6" s="35"/>
      <c r="K6" s="37"/>
    </row>
    <row r="7" spans="1:11" s="41" customFormat="1" ht="24.75" customHeight="1">
      <c r="A7" s="38" t="s">
        <v>1</v>
      </c>
      <c r="B7" s="39" t="s">
        <v>62</v>
      </c>
      <c r="C7" s="40">
        <f>C8+C15+C16</f>
        <v>2146634</v>
      </c>
      <c r="D7" s="40">
        <f aca="true" t="shared" si="0" ref="D7:K7">D8+D15+D16</f>
        <v>2244375</v>
      </c>
      <c r="E7" s="40">
        <f t="shared" si="0"/>
        <v>2452402</v>
      </c>
      <c r="F7" s="40">
        <f>F8+F15+F16</f>
        <v>2701984</v>
      </c>
      <c r="G7" s="40">
        <f t="shared" si="0"/>
        <v>2750085</v>
      </c>
      <c r="H7" s="40">
        <f t="shared" si="0"/>
        <v>2551182</v>
      </c>
      <c r="I7" s="40">
        <f t="shared" si="0"/>
        <v>2658130</v>
      </c>
      <c r="J7" s="40">
        <f t="shared" si="0"/>
        <v>2773487</v>
      </c>
      <c r="K7" s="40">
        <f t="shared" si="0"/>
        <v>2894054</v>
      </c>
    </row>
    <row r="8" spans="1:11" s="41" customFormat="1" ht="23.25" customHeight="1">
      <c r="A8" s="42" t="s">
        <v>2</v>
      </c>
      <c r="B8" s="43" t="s">
        <v>63</v>
      </c>
      <c r="C8" s="44">
        <f>C10+C11+C12+C13+C14</f>
        <v>678796</v>
      </c>
      <c r="D8" s="44">
        <f aca="true" t="shared" si="1" ref="D8:K8">D10+D11+D12+D13+D14</f>
        <v>694984</v>
      </c>
      <c r="E8" s="44">
        <f t="shared" si="1"/>
        <v>770522</v>
      </c>
      <c r="F8" s="44">
        <f t="shared" si="1"/>
        <v>801500</v>
      </c>
      <c r="G8" s="44">
        <f t="shared" si="1"/>
        <v>832759</v>
      </c>
      <c r="H8" s="44">
        <f t="shared" si="1"/>
        <v>866070</v>
      </c>
      <c r="I8" s="44">
        <f t="shared" si="1"/>
        <v>900712</v>
      </c>
      <c r="J8" s="44">
        <f t="shared" si="1"/>
        <v>936740</v>
      </c>
      <c r="K8" s="44">
        <f t="shared" si="1"/>
        <v>974210</v>
      </c>
    </row>
    <row r="9" spans="1:11" s="41" customFormat="1" ht="15.75">
      <c r="A9" s="6"/>
      <c r="B9" s="45" t="s">
        <v>64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s="41" customFormat="1" ht="15.75">
      <c r="A10" s="6" t="s">
        <v>16</v>
      </c>
      <c r="B10" s="45" t="s">
        <v>65</v>
      </c>
      <c r="C10" s="47">
        <v>604447</v>
      </c>
      <c r="D10" s="47">
        <v>624984</v>
      </c>
      <c r="E10" s="47">
        <v>682216</v>
      </c>
      <c r="F10" s="47">
        <v>708425</v>
      </c>
      <c r="G10" s="47">
        <f aca="true" t="shared" si="2" ref="G10:G15">ROUND(F10*1.039,0)</f>
        <v>736054</v>
      </c>
      <c r="H10" s="47">
        <f>ROUND(G10*1.04,0)</f>
        <v>765496</v>
      </c>
      <c r="I10" s="47">
        <f>ROUND(H10*1.04,0)</f>
        <v>796116</v>
      </c>
      <c r="J10" s="47">
        <f>ROUND(I10*1.04,0)</f>
        <v>827961</v>
      </c>
      <c r="K10" s="47">
        <f>ROUND(J10*1.04,0)</f>
        <v>861079</v>
      </c>
    </row>
    <row r="11" spans="1:11" s="41" customFormat="1" ht="31.5">
      <c r="A11" s="6" t="s">
        <v>17</v>
      </c>
      <c r="B11" s="45" t="s">
        <v>66</v>
      </c>
      <c r="C11" s="47">
        <v>10430</v>
      </c>
      <c r="D11" s="47">
        <v>7577</v>
      </c>
      <c r="E11" s="47">
        <v>7109</v>
      </c>
      <c r="F11" s="47">
        <v>7907</v>
      </c>
      <c r="G11" s="47">
        <f t="shared" si="2"/>
        <v>8215</v>
      </c>
      <c r="H11" s="47">
        <f aca="true" t="shared" si="3" ref="H11:K15">ROUND(G11*1.04,0)</f>
        <v>8544</v>
      </c>
      <c r="I11" s="47">
        <f t="shared" si="3"/>
        <v>8886</v>
      </c>
      <c r="J11" s="47">
        <f t="shared" si="3"/>
        <v>9241</v>
      </c>
      <c r="K11" s="47">
        <f t="shared" si="3"/>
        <v>9611</v>
      </c>
    </row>
    <row r="12" spans="1:11" s="41" customFormat="1" ht="15.75">
      <c r="A12" s="6" t="s">
        <v>18</v>
      </c>
      <c r="B12" s="45" t="s">
        <v>67</v>
      </c>
      <c r="C12" s="47">
        <v>42959</v>
      </c>
      <c r="D12" s="47">
        <v>40296</v>
      </c>
      <c r="E12" s="47">
        <v>55288</v>
      </c>
      <c r="F12" s="47">
        <v>58198</v>
      </c>
      <c r="G12" s="47">
        <f t="shared" si="2"/>
        <v>60468</v>
      </c>
      <c r="H12" s="47">
        <f t="shared" si="3"/>
        <v>62887</v>
      </c>
      <c r="I12" s="47">
        <f t="shared" si="3"/>
        <v>65402</v>
      </c>
      <c r="J12" s="47">
        <f t="shared" si="3"/>
        <v>68018</v>
      </c>
      <c r="K12" s="47">
        <f t="shared" si="3"/>
        <v>70739</v>
      </c>
    </row>
    <row r="13" spans="1:11" s="41" customFormat="1" ht="15.75">
      <c r="A13" s="6" t="s">
        <v>19</v>
      </c>
      <c r="B13" s="45" t="s">
        <v>68</v>
      </c>
      <c r="C13" s="47">
        <v>14612</v>
      </c>
      <c r="D13" s="47">
        <v>14819</v>
      </c>
      <c r="E13" s="47">
        <v>14879</v>
      </c>
      <c r="F13" s="47">
        <v>16135</v>
      </c>
      <c r="G13" s="47">
        <f t="shared" si="2"/>
        <v>16764</v>
      </c>
      <c r="H13" s="47">
        <f t="shared" si="3"/>
        <v>17435</v>
      </c>
      <c r="I13" s="47">
        <f t="shared" si="3"/>
        <v>18132</v>
      </c>
      <c r="J13" s="47">
        <f t="shared" si="3"/>
        <v>18857</v>
      </c>
      <c r="K13" s="47">
        <f t="shared" si="3"/>
        <v>19611</v>
      </c>
    </row>
    <row r="14" spans="1:11" s="41" customFormat="1" ht="15.75">
      <c r="A14" s="6" t="s">
        <v>20</v>
      </c>
      <c r="B14" s="45" t="s">
        <v>69</v>
      </c>
      <c r="C14" s="47">
        <v>6348</v>
      </c>
      <c r="D14" s="47">
        <v>7308</v>
      </c>
      <c r="E14" s="47">
        <v>11030</v>
      </c>
      <c r="F14" s="47">
        <v>10835</v>
      </c>
      <c r="G14" s="47">
        <f t="shared" si="2"/>
        <v>11258</v>
      </c>
      <c r="H14" s="47">
        <f t="shared" si="3"/>
        <v>11708</v>
      </c>
      <c r="I14" s="47">
        <f t="shared" si="3"/>
        <v>12176</v>
      </c>
      <c r="J14" s="47">
        <f t="shared" si="3"/>
        <v>12663</v>
      </c>
      <c r="K14" s="47">
        <f t="shared" si="3"/>
        <v>13170</v>
      </c>
    </row>
    <row r="15" spans="1:11" s="41" customFormat="1" ht="23.25" customHeight="1">
      <c r="A15" s="42" t="s">
        <v>3</v>
      </c>
      <c r="B15" s="43" t="s">
        <v>70</v>
      </c>
      <c r="C15" s="44">
        <v>114590</v>
      </c>
      <c r="D15" s="44">
        <v>120427</v>
      </c>
      <c r="E15" s="44">
        <v>140127</v>
      </c>
      <c r="F15" s="44">
        <v>144061</v>
      </c>
      <c r="G15" s="44">
        <f t="shared" si="2"/>
        <v>149679</v>
      </c>
      <c r="H15" s="44">
        <f t="shared" si="3"/>
        <v>155666</v>
      </c>
      <c r="I15" s="44">
        <f t="shared" si="3"/>
        <v>161893</v>
      </c>
      <c r="J15" s="44">
        <f t="shared" si="3"/>
        <v>168369</v>
      </c>
      <c r="K15" s="44">
        <f t="shared" si="3"/>
        <v>175104</v>
      </c>
    </row>
    <row r="16" spans="1:11" s="41" customFormat="1" ht="23.25" customHeight="1">
      <c r="A16" s="42" t="s">
        <v>71</v>
      </c>
      <c r="B16" s="43" t="s">
        <v>72</v>
      </c>
      <c r="C16" s="44">
        <f>C17+C23+C24+C25</f>
        <v>1353248</v>
      </c>
      <c r="D16" s="44">
        <f aca="true" t="shared" si="4" ref="D16:K16">D17+D23+D24+D25</f>
        <v>1428964</v>
      </c>
      <c r="E16" s="44">
        <f t="shared" si="4"/>
        <v>1541753</v>
      </c>
      <c r="F16" s="44">
        <f t="shared" si="4"/>
        <v>1756423</v>
      </c>
      <c r="G16" s="44">
        <f t="shared" si="4"/>
        <v>1767647</v>
      </c>
      <c r="H16" s="44">
        <f t="shared" si="4"/>
        <v>1529446</v>
      </c>
      <c r="I16" s="44">
        <f t="shared" si="4"/>
        <v>1595525</v>
      </c>
      <c r="J16" s="44">
        <f t="shared" si="4"/>
        <v>1668378</v>
      </c>
      <c r="K16" s="44">
        <f t="shared" si="4"/>
        <v>1744740</v>
      </c>
    </row>
    <row r="17" spans="1:11" s="41" customFormat="1" ht="31.5">
      <c r="A17" s="48" t="s">
        <v>73</v>
      </c>
      <c r="B17" s="49" t="s">
        <v>74</v>
      </c>
      <c r="C17" s="47">
        <f>C19+C20+C21+C22</f>
        <v>1355393</v>
      </c>
      <c r="D17" s="47">
        <f aca="true" t="shared" si="5" ref="D17:K17">D19+D20+D21+D22</f>
        <v>1434848</v>
      </c>
      <c r="E17" s="47">
        <f t="shared" si="5"/>
        <v>1543527</v>
      </c>
      <c r="F17" s="47">
        <f t="shared" si="5"/>
        <v>1749549</v>
      </c>
      <c r="G17" s="47">
        <f t="shared" si="5"/>
        <v>1767647</v>
      </c>
      <c r="H17" s="47">
        <f t="shared" si="5"/>
        <v>1529446</v>
      </c>
      <c r="I17" s="47">
        <f t="shared" si="5"/>
        <v>1595525</v>
      </c>
      <c r="J17" s="47">
        <f t="shared" si="5"/>
        <v>1668378</v>
      </c>
      <c r="K17" s="47">
        <f t="shared" si="5"/>
        <v>1744740</v>
      </c>
    </row>
    <row r="18" spans="1:11" s="41" customFormat="1" ht="15.75">
      <c r="A18" s="48"/>
      <c r="B18" s="45" t="s">
        <v>64</v>
      </c>
      <c r="C18" s="47"/>
      <c r="D18" s="47"/>
      <c r="E18" s="47"/>
      <c r="F18" s="47"/>
      <c r="G18" s="47"/>
      <c r="H18" s="47"/>
      <c r="I18" s="47"/>
      <c r="J18" s="47"/>
      <c r="K18" s="47"/>
    </row>
    <row r="19" spans="1:11" s="41" customFormat="1" ht="15.75">
      <c r="A19" s="6" t="s">
        <v>75</v>
      </c>
      <c r="B19" s="45" t="s">
        <v>76</v>
      </c>
      <c r="C19" s="47">
        <v>577696</v>
      </c>
      <c r="D19" s="47">
        <v>595470</v>
      </c>
      <c r="E19" s="47">
        <v>594163</v>
      </c>
      <c r="F19" s="47">
        <v>624360</v>
      </c>
      <c r="G19" s="47">
        <v>630539</v>
      </c>
      <c r="H19" s="47">
        <v>479522</v>
      </c>
      <c r="I19" s="47">
        <v>508908</v>
      </c>
      <c r="J19" s="47">
        <f>ROUND(I19/H19*I19,0)</f>
        <v>540095</v>
      </c>
      <c r="K19" s="47">
        <f>ROUND(J19/I19*J19,0)</f>
        <v>573193</v>
      </c>
    </row>
    <row r="20" spans="1:11" s="41" customFormat="1" ht="15.75">
      <c r="A20" s="6" t="s">
        <v>77</v>
      </c>
      <c r="B20" s="45" t="s">
        <v>78</v>
      </c>
      <c r="C20" s="47">
        <v>78625</v>
      </c>
      <c r="D20" s="47">
        <v>82312</v>
      </c>
      <c r="E20" s="47">
        <v>111891</v>
      </c>
      <c r="F20" s="47">
        <v>160074</v>
      </c>
      <c r="G20" s="47">
        <v>212938</v>
      </c>
      <c r="H20" s="47">
        <v>91317</v>
      </c>
      <c r="I20" s="47">
        <v>91398</v>
      </c>
      <c r="J20" s="47">
        <f>ROUND(I20*1.04,0)</f>
        <v>95054</v>
      </c>
      <c r="K20" s="47">
        <f>ROUND(J20*1.04,0)</f>
        <v>98856</v>
      </c>
    </row>
    <row r="21" spans="1:11" s="41" customFormat="1" ht="15.75">
      <c r="A21" s="6" t="s">
        <v>79</v>
      </c>
      <c r="B21" s="45" t="s">
        <v>80</v>
      </c>
      <c r="C21" s="47">
        <v>698209</v>
      </c>
      <c r="D21" s="47">
        <v>757066</v>
      </c>
      <c r="E21" s="47">
        <v>830596</v>
      </c>
      <c r="F21" s="47">
        <v>880940</v>
      </c>
      <c r="G21" s="47">
        <v>923170</v>
      </c>
      <c r="H21" s="47">
        <v>958607</v>
      </c>
      <c r="I21" s="47">
        <v>995219</v>
      </c>
      <c r="J21" s="47">
        <f>ROUND(I21/H21*I21,0)</f>
        <v>1033229</v>
      </c>
      <c r="K21" s="47">
        <f>ROUND(J21/I21*J21,0)</f>
        <v>1072691</v>
      </c>
    </row>
    <row r="22" spans="1:11" s="17" customFormat="1" ht="15.75">
      <c r="A22" s="6" t="s">
        <v>81</v>
      </c>
      <c r="B22" s="45" t="s">
        <v>82</v>
      </c>
      <c r="C22" s="46">
        <v>863</v>
      </c>
      <c r="D22" s="46">
        <v>0</v>
      </c>
      <c r="E22" s="46">
        <v>6877</v>
      </c>
      <c r="F22" s="47">
        <v>84175</v>
      </c>
      <c r="G22" s="47">
        <v>1000</v>
      </c>
      <c r="H22" s="47">
        <f>H59</f>
        <v>0</v>
      </c>
      <c r="I22" s="47">
        <f aca="true" t="shared" si="6" ref="I22:K25">I59</f>
        <v>0</v>
      </c>
      <c r="J22" s="47">
        <f t="shared" si="6"/>
        <v>0</v>
      </c>
      <c r="K22" s="47">
        <f t="shared" si="6"/>
        <v>0</v>
      </c>
    </row>
    <row r="23" spans="1:11" s="41" customFormat="1" ht="78.75">
      <c r="A23" s="48" t="s">
        <v>83</v>
      </c>
      <c r="B23" s="49" t="s">
        <v>84</v>
      </c>
      <c r="C23" s="47">
        <v>318</v>
      </c>
      <c r="D23" s="47">
        <v>151</v>
      </c>
      <c r="E23" s="47">
        <v>417</v>
      </c>
      <c r="F23" s="47">
        <f aca="true" t="shared" si="7" ref="F23:G25">F60</f>
        <v>0</v>
      </c>
      <c r="G23" s="47">
        <f t="shared" si="7"/>
        <v>0</v>
      </c>
      <c r="H23" s="47">
        <f>H60</f>
        <v>0</v>
      </c>
      <c r="I23" s="47">
        <f t="shared" si="6"/>
        <v>0</v>
      </c>
      <c r="J23" s="47">
        <f t="shared" si="6"/>
        <v>0</v>
      </c>
      <c r="K23" s="47">
        <f t="shared" si="6"/>
        <v>0</v>
      </c>
    </row>
    <row r="24" spans="1:11" s="41" customFormat="1" ht="33" customHeight="1">
      <c r="A24" s="48" t="s">
        <v>85</v>
      </c>
      <c r="B24" s="49" t="s">
        <v>86</v>
      </c>
      <c r="C24" s="47">
        <v>-2463</v>
      </c>
      <c r="D24" s="47">
        <v>-6035</v>
      </c>
      <c r="E24" s="47">
        <v>-2906</v>
      </c>
      <c r="F24" s="47">
        <f t="shared" si="7"/>
        <v>0</v>
      </c>
      <c r="G24" s="47">
        <f t="shared" si="7"/>
        <v>0</v>
      </c>
      <c r="H24" s="47">
        <f>H61</f>
        <v>0</v>
      </c>
      <c r="I24" s="47">
        <f t="shared" si="6"/>
        <v>0</v>
      </c>
      <c r="J24" s="47">
        <f t="shared" si="6"/>
        <v>0</v>
      </c>
      <c r="K24" s="47">
        <f t="shared" si="6"/>
        <v>0</v>
      </c>
    </row>
    <row r="25" spans="1:11" s="41" customFormat="1" ht="33" customHeight="1">
      <c r="A25" s="48" t="s">
        <v>87</v>
      </c>
      <c r="B25" s="49" t="s">
        <v>88</v>
      </c>
      <c r="C25" s="47">
        <v>0</v>
      </c>
      <c r="D25" s="47">
        <v>0</v>
      </c>
      <c r="E25" s="47">
        <v>715</v>
      </c>
      <c r="F25" s="47">
        <v>6874</v>
      </c>
      <c r="G25" s="47">
        <f t="shared" si="7"/>
        <v>0</v>
      </c>
      <c r="H25" s="47">
        <f>H62</f>
        <v>0</v>
      </c>
      <c r="I25" s="47">
        <f t="shared" si="6"/>
        <v>0</v>
      </c>
      <c r="J25" s="47">
        <f t="shared" si="6"/>
        <v>0</v>
      </c>
      <c r="K25" s="47">
        <f t="shared" si="6"/>
        <v>0</v>
      </c>
    </row>
    <row r="26" spans="1:11" s="41" customFormat="1" ht="24.75" customHeight="1">
      <c r="A26" s="38" t="s">
        <v>89</v>
      </c>
      <c r="B26" s="39" t="s">
        <v>4</v>
      </c>
      <c r="C26" s="40">
        <f>C27+C28+C29+C30+C31+C32+C33+C34+C35+C36+C37</f>
        <v>2185011</v>
      </c>
      <c r="D26" s="40">
        <f aca="true" t="shared" si="8" ref="D26:K26">D27+D28+D29+D30+D31+D32+D33+D34+D35+D36+D37</f>
        <v>2283169</v>
      </c>
      <c r="E26" s="40">
        <f t="shared" si="8"/>
        <v>2469808</v>
      </c>
      <c r="F26" s="40">
        <f t="shared" si="8"/>
        <v>2784770</v>
      </c>
      <c r="G26" s="40">
        <f>G27+G28+G29+G30+G31+G32+G33+G34+G35+G36+G37</f>
        <v>2731345</v>
      </c>
      <c r="H26" s="40">
        <f t="shared" si="8"/>
        <v>2569147</v>
      </c>
      <c r="I26" s="40">
        <f t="shared" si="8"/>
        <v>2649060</v>
      </c>
      <c r="J26" s="40">
        <f t="shared" si="8"/>
        <v>2823072</v>
      </c>
      <c r="K26" s="40">
        <f t="shared" si="8"/>
        <v>2945195</v>
      </c>
    </row>
    <row r="27" spans="1:13" s="41" customFormat="1" ht="22.5" customHeight="1">
      <c r="A27" s="48" t="s">
        <v>90</v>
      </c>
      <c r="B27" s="49" t="s">
        <v>91</v>
      </c>
      <c r="C27" s="47">
        <v>187507</v>
      </c>
      <c r="D27" s="47">
        <v>206088</v>
      </c>
      <c r="E27" s="47">
        <v>215894</v>
      </c>
      <c r="F27" s="47">
        <v>245968</v>
      </c>
      <c r="G27" s="47">
        <v>248772</v>
      </c>
      <c r="H27" s="47">
        <v>245489</v>
      </c>
      <c r="I27" s="47">
        <v>254250</v>
      </c>
      <c r="J27" s="47">
        <f>ROUND($J$7/$I$26*I27,0)</f>
        <v>266192</v>
      </c>
      <c r="K27" s="47">
        <f>ROUND($K$7/$J$26*J27,0)</f>
        <v>272885</v>
      </c>
      <c r="M27" s="50"/>
    </row>
    <row r="28" spans="1:11" s="41" customFormat="1" ht="31.5">
      <c r="A28" s="48" t="s">
        <v>92</v>
      </c>
      <c r="B28" s="49" t="s">
        <v>93</v>
      </c>
      <c r="C28" s="47">
        <v>37589</v>
      </c>
      <c r="D28" s="47">
        <v>40019</v>
      </c>
      <c r="E28" s="47">
        <v>43140</v>
      </c>
      <c r="F28" s="47">
        <v>44629</v>
      </c>
      <c r="G28" s="47">
        <v>44518</v>
      </c>
      <c r="H28" s="47">
        <v>45037</v>
      </c>
      <c r="I28" s="47">
        <v>46433</v>
      </c>
      <c r="J28" s="47">
        <f aca="true" t="shared" si="9" ref="J28:J36">ROUND($J$7/$I$26*I28,0)</f>
        <v>48614</v>
      </c>
      <c r="K28" s="47">
        <f aca="true" t="shared" si="10" ref="K28:K36">ROUND($K$7/$J$26*J28,0)</f>
        <v>49836</v>
      </c>
    </row>
    <row r="29" spans="1:11" s="41" customFormat="1" ht="15.75">
      <c r="A29" s="48" t="s">
        <v>94</v>
      </c>
      <c r="B29" s="49" t="s">
        <v>95</v>
      </c>
      <c r="C29" s="47">
        <v>190759</v>
      </c>
      <c r="D29" s="47">
        <v>186980</v>
      </c>
      <c r="E29" s="47">
        <v>190175</v>
      </c>
      <c r="F29" s="47">
        <v>189894</v>
      </c>
      <c r="G29" s="47">
        <v>206311</v>
      </c>
      <c r="H29" s="47">
        <v>163386</v>
      </c>
      <c r="I29" s="47">
        <v>164670</v>
      </c>
      <c r="J29" s="47">
        <f t="shared" si="9"/>
        <v>172405</v>
      </c>
      <c r="K29" s="47">
        <f t="shared" si="10"/>
        <v>176740</v>
      </c>
    </row>
    <row r="30" spans="1:11" s="41" customFormat="1" ht="15.75">
      <c r="A30" s="48" t="s">
        <v>96</v>
      </c>
      <c r="B30" s="49" t="s">
        <v>97</v>
      </c>
      <c r="C30" s="47">
        <v>139853</v>
      </c>
      <c r="D30" s="47">
        <v>153519</v>
      </c>
      <c r="E30" s="47">
        <v>153964</v>
      </c>
      <c r="F30" s="47">
        <v>196664</v>
      </c>
      <c r="G30" s="47">
        <v>175939</v>
      </c>
      <c r="H30" s="47">
        <f>111674+38005</f>
        <v>149679</v>
      </c>
      <c r="I30" s="47">
        <f>66763+78131</f>
        <v>144894</v>
      </c>
      <c r="J30" s="47">
        <f t="shared" si="9"/>
        <v>151700</v>
      </c>
      <c r="K30" s="47">
        <f t="shared" si="10"/>
        <v>155514</v>
      </c>
    </row>
    <row r="31" spans="1:11" s="41" customFormat="1" ht="15.75">
      <c r="A31" s="48" t="s">
        <v>98</v>
      </c>
      <c r="B31" s="49" t="s">
        <v>99</v>
      </c>
      <c r="C31" s="47">
        <v>12344</v>
      </c>
      <c r="D31" s="47">
        <v>200</v>
      </c>
      <c r="E31" s="47">
        <v>486</v>
      </c>
      <c r="F31" s="47">
        <v>3048</v>
      </c>
      <c r="G31" s="47">
        <v>3870</v>
      </c>
      <c r="H31" s="47">
        <v>0</v>
      </c>
      <c r="I31" s="47">
        <v>0</v>
      </c>
      <c r="J31" s="47">
        <f t="shared" si="9"/>
        <v>0</v>
      </c>
      <c r="K31" s="47">
        <f t="shared" si="10"/>
        <v>0</v>
      </c>
    </row>
    <row r="32" spans="1:14" s="41" customFormat="1" ht="15.75">
      <c r="A32" s="48" t="s">
        <v>100</v>
      </c>
      <c r="B32" s="49" t="s">
        <v>101</v>
      </c>
      <c r="C32" s="47">
        <v>1366623</v>
      </c>
      <c r="D32" s="47">
        <v>1406340</v>
      </c>
      <c r="E32" s="47">
        <v>1557930</v>
      </c>
      <c r="F32" s="47">
        <v>1771542</v>
      </c>
      <c r="G32" s="47">
        <v>1722931</v>
      </c>
      <c r="H32" s="47">
        <v>1657021</v>
      </c>
      <c r="I32" s="47">
        <v>1720297</v>
      </c>
      <c r="J32" s="47">
        <f>ROUND($J$7/$I$26*I32+39143,0)</f>
        <v>1840243</v>
      </c>
      <c r="K32" s="47">
        <f>ROUND($K$7/$J$26*J32+39947,0)</f>
        <v>1926460</v>
      </c>
      <c r="M32" s="51"/>
      <c r="N32" s="51"/>
    </row>
    <row r="33" spans="1:14" s="41" customFormat="1" ht="15.75">
      <c r="A33" s="48" t="s">
        <v>102</v>
      </c>
      <c r="B33" s="49" t="s">
        <v>103</v>
      </c>
      <c r="C33" s="47">
        <v>177657</v>
      </c>
      <c r="D33" s="47">
        <v>216943</v>
      </c>
      <c r="E33" s="47">
        <v>229865</v>
      </c>
      <c r="F33" s="47">
        <v>232588</v>
      </c>
      <c r="G33" s="47">
        <v>228606</v>
      </c>
      <c r="H33" s="47">
        <v>204475</v>
      </c>
      <c r="I33" s="47">
        <v>212867</v>
      </c>
      <c r="J33" s="47">
        <f>ROUND($J$7/$I$26*I33+5849,0)</f>
        <v>228714</v>
      </c>
      <c r="K33" s="47">
        <f>ROUND($K$7/$J$26*J33+5969,0)</f>
        <v>240434</v>
      </c>
      <c r="M33" s="52"/>
      <c r="N33" s="52"/>
    </row>
    <row r="34" spans="1:14" s="41" customFormat="1" ht="15.75">
      <c r="A34" s="48" t="s">
        <v>104</v>
      </c>
      <c r="B34" s="49" t="s">
        <v>105</v>
      </c>
      <c r="C34" s="47">
        <v>58872</v>
      </c>
      <c r="D34" s="47">
        <v>64372</v>
      </c>
      <c r="E34" s="47">
        <v>65869</v>
      </c>
      <c r="F34" s="47">
        <v>78021</v>
      </c>
      <c r="G34" s="47">
        <v>75306</v>
      </c>
      <c r="H34" s="47">
        <v>75870</v>
      </c>
      <c r="I34" s="47">
        <v>76594</v>
      </c>
      <c r="J34" s="47">
        <f t="shared" si="9"/>
        <v>80192</v>
      </c>
      <c r="K34" s="47">
        <f t="shared" si="10"/>
        <v>82208</v>
      </c>
      <c r="M34" s="52"/>
      <c r="N34" s="52"/>
    </row>
    <row r="35" spans="1:14" s="41" customFormat="1" ht="15.75">
      <c r="A35" s="48" t="s">
        <v>106</v>
      </c>
      <c r="B35" s="49" t="s">
        <v>107</v>
      </c>
      <c r="C35" s="47">
        <v>1344</v>
      </c>
      <c r="D35" s="47">
        <v>1390</v>
      </c>
      <c r="E35" s="47">
        <v>1221</v>
      </c>
      <c r="F35" s="47">
        <v>1121</v>
      </c>
      <c r="G35" s="47">
        <v>1200</v>
      </c>
      <c r="H35" s="47">
        <v>1300</v>
      </c>
      <c r="I35" s="47">
        <v>1300</v>
      </c>
      <c r="J35" s="47">
        <f t="shared" si="9"/>
        <v>1361</v>
      </c>
      <c r="K35" s="47">
        <f t="shared" si="10"/>
        <v>1395</v>
      </c>
      <c r="M35" s="52"/>
      <c r="N35" s="52"/>
    </row>
    <row r="36" spans="1:14" s="41" customFormat="1" ht="15.75">
      <c r="A36" s="48" t="s">
        <v>108</v>
      </c>
      <c r="B36" s="49" t="s">
        <v>109</v>
      </c>
      <c r="C36" s="47">
        <v>1425</v>
      </c>
      <c r="D36" s="47">
        <v>117</v>
      </c>
      <c r="E36" s="47">
        <v>1859</v>
      </c>
      <c r="F36" s="47">
        <v>4035</v>
      </c>
      <c r="G36" s="47">
        <v>4695</v>
      </c>
      <c r="H36" s="47">
        <v>4779</v>
      </c>
      <c r="I36" s="47">
        <v>4814</v>
      </c>
      <c r="J36" s="47">
        <f t="shared" si="9"/>
        <v>5040</v>
      </c>
      <c r="K36" s="47">
        <f t="shared" si="10"/>
        <v>5167</v>
      </c>
      <c r="M36" s="52"/>
      <c r="N36" s="52"/>
    </row>
    <row r="37" spans="1:14" s="41" customFormat="1" ht="15.75">
      <c r="A37" s="48" t="s">
        <v>110</v>
      </c>
      <c r="B37" s="49" t="s">
        <v>111</v>
      </c>
      <c r="C37" s="47">
        <v>11038</v>
      </c>
      <c r="D37" s="47">
        <v>7201</v>
      </c>
      <c r="E37" s="47">
        <v>9405</v>
      </c>
      <c r="F37" s="47">
        <v>17260</v>
      </c>
      <c r="G37" s="47">
        <v>19197</v>
      </c>
      <c r="H37" s="47">
        <v>22111</v>
      </c>
      <c r="I37" s="47">
        <v>22941</v>
      </c>
      <c r="J37" s="47">
        <v>28611</v>
      </c>
      <c r="K37" s="47">
        <v>34556</v>
      </c>
      <c r="M37" s="51"/>
      <c r="N37" s="51"/>
    </row>
    <row r="38" spans="1:14" s="41" customFormat="1" ht="24.75" customHeight="1">
      <c r="A38" s="38" t="s">
        <v>112</v>
      </c>
      <c r="B38" s="39" t="s">
        <v>113</v>
      </c>
      <c r="C38" s="40">
        <f>C7-C26</f>
        <v>-38377</v>
      </c>
      <c r="D38" s="40">
        <f aca="true" t="shared" si="11" ref="D38:K38">D7-D26</f>
        <v>-38794</v>
      </c>
      <c r="E38" s="40">
        <f t="shared" si="11"/>
        <v>-17406</v>
      </c>
      <c r="F38" s="40">
        <f t="shared" si="11"/>
        <v>-82786</v>
      </c>
      <c r="G38" s="40">
        <f t="shared" si="11"/>
        <v>18740</v>
      </c>
      <c r="H38" s="40">
        <f t="shared" si="11"/>
        <v>-17965</v>
      </c>
      <c r="I38" s="40">
        <f t="shared" si="11"/>
        <v>9070</v>
      </c>
      <c r="J38" s="40">
        <f t="shared" si="11"/>
        <v>-49585</v>
      </c>
      <c r="K38" s="40">
        <f t="shared" si="11"/>
        <v>-51141</v>
      </c>
      <c r="M38" s="52"/>
      <c r="N38" s="52"/>
    </row>
    <row r="39" spans="1:14" s="41" customFormat="1" ht="24.75" customHeight="1">
      <c r="A39" s="38" t="s">
        <v>114</v>
      </c>
      <c r="B39" s="39" t="s">
        <v>115</v>
      </c>
      <c r="C39" s="40">
        <f>C41+C42</f>
        <v>118550</v>
      </c>
      <c r="D39" s="40">
        <f aca="true" t="shared" si="12" ref="D39:K39">D41+D42</f>
        <v>148550</v>
      </c>
      <c r="E39" s="40">
        <f t="shared" si="12"/>
        <v>170250</v>
      </c>
      <c r="F39" s="40">
        <f t="shared" si="12"/>
        <v>251550</v>
      </c>
      <c r="G39" s="40">
        <f t="shared" si="12"/>
        <v>232810</v>
      </c>
      <c r="H39" s="40">
        <f t="shared" si="12"/>
        <v>250775</v>
      </c>
      <c r="I39" s="40">
        <f t="shared" si="12"/>
        <v>241705</v>
      </c>
      <c r="J39" s="40">
        <f t="shared" si="12"/>
        <v>291290</v>
      </c>
      <c r="K39" s="40">
        <f t="shared" si="12"/>
        <v>342431</v>
      </c>
      <c r="M39" s="52"/>
      <c r="N39" s="52"/>
    </row>
    <row r="40" spans="1:14" s="41" customFormat="1" ht="15.75">
      <c r="A40" s="48"/>
      <c r="B40" s="45" t="s">
        <v>64</v>
      </c>
      <c r="C40" s="47"/>
      <c r="D40" s="47"/>
      <c r="E40" s="47"/>
      <c r="F40" s="47"/>
      <c r="G40" s="47"/>
      <c r="H40" s="53"/>
      <c r="I40" s="47"/>
      <c r="J40" s="47"/>
      <c r="K40" s="47"/>
      <c r="M40" s="52"/>
      <c r="N40" s="52"/>
    </row>
    <row r="41" spans="1:14" s="41" customFormat="1" ht="31.5">
      <c r="A41" s="48" t="s">
        <v>116</v>
      </c>
      <c r="B41" s="49" t="s">
        <v>117</v>
      </c>
      <c r="C41" s="47">
        <v>96800</v>
      </c>
      <c r="D41" s="47">
        <v>96800</v>
      </c>
      <c r="E41" s="47">
        <v>118500</v>
      </c>
      <c r="F41" s="47">
        <f>199800</f>
        <v>199800</v>
      </c>
      <c r="G41" s="47">
        <f>F39+G38*-1-G42</f>
        <v>218310</v>
      </c>
      <c r="H41" s="47">
        <f>G39+H38*-1-H42</f>
        <v>243525</v>
      </c>
      <c r="I41" s="47">
        <f>H39+I38*-1-I42</f>
        <v>241705</v>
      </c>
      <c r="J41" s="47">
        <f>I39+J38*-1-J42</f>
        <v>291290</v>
      </c>
      <c r="K41" s="47">
        <f>J39+K38*-1-K42</f>
        <v>342431</v>
      </c>
      <c r="M41" s="52"/>
      <c r="N41" s="52"/>
    </row>
    <row r="42" spans="1:14" s="41" customFormat="1" ht="31.5">
      <c r="A42" s="48" t="s">
        <v>118</v>
      </c>
      <c r="B42" s="49" t="s">
        <v>119</v>
      </c>
      <c r="C42" s="47">
        <v>21750</v>
      </c>
      <c r="D42" s="47">
        <v>51750</v>
      </c>
      <c r="E42" s="47">
        <v>51750</v>
      </c>
      <c r="F42" s="47">
        <v>51750</v>
      </c>
      <c r="G42" s="47">
        <f>F42-37250</f>
        <v>14500</v>
      </c>
      <c r="H42" s="47">
        <f>G42-7250</f>
        <v>7250</v>
      </c>
      <c r="I42" s="47">
        <v>0</v>
      </c>
      <c r="J42" s="47">
        <f>I42</f>
        <v>0</v>
      </c>
      <c r="K42" s="47">
        <f>J42</f>
        <v>0</v>
      </c>
      <c r="M42" s="52"/>
      <c r="N42" s="52"/>
    </row>
    <row r="43" spans="1:14" ht="21.75" customHeight="1">
      <c r="A43" s="33">
        <v>2</v>
      </c>
      <c r="B43" s="34" t="s">
        <v>120</v>
      </c>
      <c r="C43" s="35"/>
      <c r="D43" s="35"/>
      <c r="E43" s="35"/>
      <c r="F43" s="36"/>
      <c r="G43" s="36"/>
      <c r="H43" s="36"/>
      <c r="I43" s="36"/>
      <c r="J43" s="36"/>
      <c r="K43" s="54"/>
      <c r="M43" s="55"/>
      <c r="N43" s="55"/>
    </row>
    <row r="44" spans="1:11" s="41" customFormat="1" ht="24.75" customHeight="1">
      <c r="A44" s="38" t="s">
        <v>1</v>
      </c>
      <c r="B44" s="39" t="s">
        <v>62</v>
      </c>
      <c r="C44" s="40">
        <f>C45+C52+C53</f>
        <v>2146634</v>
      </c>
      <c r="D44" s="40">
        <f>D45+D52+D53</f>
        <v>2244375</v>
      </c>
      <c r="E44" s="40">
        <f>E45+E52+E53</f>
        <v>2452402</v>
      </c>
      <c r="F44" s="40">
        <f aca="true" t="shared" si="13" ref="F44:K44">F45+F52+F53</f>
        <v>2701984</v>
      </c>
      <c r="G44" s="40">
        <f t="shared" si="13"/>
        <v>2697256</v>
      </c>
      <c r="H44" s="40">
        <f t="shared" si="13"/>
        <v>2483344</v>
      </c>
      <c r="I44" s="40">
        <f t="shared" si="13"/>
        <v>2584425</v>
      </c>
      <c r="J44" s="40">
        <f t="shared" si="13"/>
        <v>2704803</v>
      </c>
      <c r="K44" s="40">
        <f t="shared" si="13"/>
        <v>2812326</v>
      </c>
    </row>
    <row r="45" spans="1:11" s="41" customFormat="1" ht="23.25" customHeight="1">
      <c r="A45" s="42" t="s">
        <v>2</v>
      </c>
      <c r="B45" s="43" t="s">
        <v>63</v>
      </c>
      <c r="C45" s="44">
        <f aca="true" t="shared" si="14" ref="C45:K45">C47+C48+C49+C50+C51</f>
        <v>678796</v>
      </c>
      <c r="D45" s="44">
        <f t="shared" si="14"/>
        <v>694984</v>
      </c>
      <c r="E45" s="44">
        <f t="shared" si="14"/>
        <v>770522</v>
      </c>
      <c r="F45" s="44">
        <f t="shared" si="14"/>
        <v>801500</v>
      </c>
      <c r="G45" s="44">
        <f t="shared" si="14"/>
        <v>796944</v>
      </c>
      <c r="H45" s="44">
        <f t="shared" si="14"/>
        <v>827123</v>
      </c>
      <c r="I45" s="44">
        <f t="shared" si="14"/>
        <v>858402</v>
      </c>
      <c r="J45" s="44">
        <f t="shared" si="14"/>
        <v>881278</v>
      </c>
      <c r="K45" s="44">
        <f t="shared" si="14"/>
        <v>906352</v>
      </c>
    </row>
    <row r="46" spans="1:11" s="41" customFormat="1" ht="15.75">
      <c r="A46" s="6"/>
      <c r="B46" s="45" t="s">
        <v>64</v>
      </c>
      <c r="C46" s="46"/>
      <c r="D46" s="46"/>
      <c r="E46" s="46"/>
      <c r="F46" s="46"/>
      <c r="G46" s="46"/>
      <c r="H46" s="46"/>
      <c r="I46" s="46"/>
      <c r="J46" s="46"/>
      <c r="K46" s="46"/>
    </row>
    <row r="47" spans="1:11" s="41" customFormat="1" ht="15.75">
      <c r="A47" s="6" t="s">
        <v>16</v>
      </c>
      <c r="B47" s="45" t="s">
        <v>65</v>
      </c>
      <c r="C47" s="47">
        <v>604447</v>
      </c>
      <c r="D47" s="47">
        <v>624984</v>
      </c>
      <c r="E47" s="47">
        <v>682216</v>
      </c>
      <c r="F47" s="47">
        <v>708425</v>
      </c>
      <c r="G47" s="47">
        <v>709578</v>
      </c>
      <c r="H47" s="47">
        <v>737928</v>
      </c>
      <c r="I47" s="47">
        <v>767411</v>
      </c>
      <c r="J47" s="47">
        <v>790417</v>
      </c>
      <c r="K47" s="47">
        <v>814112</v>
      </c>
    </row>
    <row r="48" spans="1:11" s="41" customFormat="1" ht="31.5">
      <c r="A48" s="6" t="s">
        <v>17</v>
      </c>
      <c r="B48" s="45" t="s">
        <v>66</v>
      </c>
      <c r="C48" s="47">
        <v>10430</v>
      </c>
      <c r="D48" s="47">
        <v>7577</v>
      </c>
      <c r="E48" s="47">
        <v>7109</v>
      </c>
      <c r="F48" s="47">
        <v>7907</v>
      </c>
      <c r="G48" s="47">
        <v>7774</v>
      </c>
      <c r="H48" s="47">
        <v>8253</v>
      </c>
      <c r="I48" s="47">
        <v>8670</v>
      </c>
      <c r="J48" s="47">
        <v>8895</v>
      </c>
      <c r="K48" s="47">
        <v>9251</v>
      </c>
    </row>
    <row r="49" spans="1:11" s="41" customFormat="1" ht="15.75">
      <c r="A49" s="6" t="s">
        <v>18</v>
      </c>
      <c r="B49" s="45" t="s">
        <v>67</v>
      </c>
      <c r="C49" s="47">
        <v>42959</v>
      </c>
      <c r="D49" s="47">
        <v>40296</v>
      </c>
      <c r="E49" s="47">
        <v>55288</v>
      </c>
      <c r="F49" s="47">
        <v>58198</v>
      </c>
      <c r="G49" s="47">
        <v>52127</v>
      </c>
      <c r="H49" s="47">
        <v>53159</v>
      </c>
      <c r="I49" s="47">
        <v>54215</v>
      </c>
      <c r="J49" s="47">
        <v>53517</v>
      </c>
      <c r="K49" s="47">
        <v>54208</v>
      </c>
    </row>
    <row r="50" spans="1:11" s="41" customFormat="1" ht="15.75">
      <c r="A50" s="6" t="s">
        <v>19</v>
      </c>
      <c r="B50" s="45" t="s">
        <v>68</v>
      </c>
      <c r="C50" s="47">
        <v>14612</v>
      </c>
      <c r="D50" s="47">
        <v>14819</v>
      </c>
      <c r="E50" s="47">
        <v>14879</v>
      </c>
      <c r="F50" s="47">
        <v>16135</v>
      </c>
      <c r="G50" s="47">
        <v>16429</v>
      </c>
      <c r="H50" s="47">
        <v>16637</v>
      </c>
      <c r="I50" s="47">
        <v>16849</v>
      </c>
      <c r="J50" s="47">
        <v>17064</v>
      </c>
      <c r="K50" s="47">
        <v>17283</v>
      </c>
    </row>
    <row r="51" spans="1:11" s="41" customFormat="1" ht="15.75">
      <c r="A51" s="6" t="s">
        <v>20</v>
      </c>
      <c r="B51" s="45" t="s">
        <v>69</v>
      </c>
      <c r="C51" s="47">
        <v>6348</v>
      </c>
      <c r="D51" s="47">
        <v>7308</v>
      </c>
      <c r="E51" s="47">
        <v>11030</v>
      </c>
      <c r="F51" s="47">
        <v>10835</v>
      </c>
      <c r="G51" s="47">
        <v>11036</v>
      </c>
      <c r="H51" s="47">
        <v>11146</v>
      </c>
      <c r="I51" s="47">
        <v>11257</v>
      </c>
      <c r="J51" s="47">
        <v>11385</v>
      </c>
      <c r="K51" s="47">
        <v>11498</v>
      </c>
    </row>
    <row r="52" spans="1:11" s="41" customFormat="1" ht="23.25" customHeight="1">
      <c r="A52" s="42" t="s">
        <v>3</v>
      </c>
      <c r="B52" s="43" t="s">
        <v>70</v>
      </c>
      <c r="C52" s="44">
        <v>114590</v>
      </c>
      <c r="D52" s="44">
        <v>120427</v>
      </c>
      <c r="E52" s="44">
        <v>140127</v>
      </c>
      <c r="F52" s="44">
        <v>144061</v>
      </c>
      <c r="G52" s="44">
        <v>132665</v>
      </c>
      <c r="H52" s="44">
        <v>126775</v>
      </c>
      <c r="I52" s="44">
        <v>130498</v>
      </c>
      <c r="J52" s="44">
        <v>155147</v>
      </c>
      <c r="K52" s="44">
        <v>161234</v>
      </c>
    </row>
    <row r="53" spans="1:11" s="41" customFormat="1" ht="23.25" customHeight="1">
      <c r="A53" s="42" t="s">
        <v>71</v>
      </c>
      <c r="B53" s="43" t="s">
        <v>72</v>
      </c>
      <c r="C53" s="44">
        <f aca="true" t="shared" si="15" ref="C53:K53">C54+C60+C61+C62</f>
        <v>1353248</v>
      </c>
      <c r="D53" s="44">
        <f t="shared" si="15"/>
        <v>1428964</v>
      </c>
      <c r="E53" s="44">
        <f t="shared" si="15"/>
        <v>1541753</v>
      </c>
      <c r="F53" s="44">
        <f t="shared" si="15"/>
        <v>1756423</v>
      </c>
      <c r="G53" s="44">
        <f t="shared" si="15"/>
        <v>1767647</v>
      </c>
      <c r="H53" s="44">
        <f t="shared" si="15"/>
        <v>1529446</v>
      </c>
      <c r="I53" s="44">
        <f t="shared" si="15"/>
        <v>1595525</v>
      </c>
      <c r="J53" s="44">
        <f t="shared" si="15"/>
        <v>1668378</v>
      </c>
      <c r="K53" s="44">
        <f t="shared" si="15"/>
        <v>1744740</v>
      </c>
    </row>
    <row r="54" spans="1:11" s="41" customFormat="1" ht="31.5">
      <c r="A54" s="48" t="s">
        <v>73</v>
      </c>
      <c r="B54" s="49" t="s">
        <v>74</v>
      </c>
      <c r="C54" s="47">
        <f aca="true" t="shared" si="16" ref="C54:K54">C56+C57+C58+C59</f>
        <v>1355393</v>
      </c>
      <c r="D54" s="47">
        <f t="shared" si="16"/>
        <v>1434848</v>
      </c>
      <c r="E54" s="47">
        <f t="shared" si="16"/>
        <v>1543527</v>
      </c>
      <c r="F54" s="47">
        <f t="shared" si="16"/>
        <v>1749549</v>
      </c>
      <c r="G54" s="47">
        <f t="shared" si="16"/>
        <v>1767647</v>
      </c>
      <c r="H54" s="47">
        <f t="shared" si="16"/>
        <v>1529446</v>
      </c>
      <c r="I54" s="47">
        <f t="shared" si="16"/>
        <v>1595525</v>
      </c>
      <c r="J54" s="47">
        <f t="shared" si="16"/>
        <v>1668378</v>
      </c>
      <c r="K54" s="47">
        <f t="shared" si="16"/>
        <v>1744740</v>
      </c>
    </row>
    <row r="55" spans="1:11" s="41" customFormat="1" ht="15.75">
      <c r="A55" s="48"/>
      <c r="B55" s="45" t="s">
        <v>64</v>
      </c>
      <c r="C55" s="47"/>
      <c r="D55" s="47"/>
      <c r="E55" s="47"/>
      <c r="F55" s="47"/>
      <c r="G55" s="47"/>
      <c r="H55" s="47"/>
      <c r="I55" s="47"/>
      <c r="J55" s="47"/>
      <c r="K55" s="47"/>
    </row>
    <row r="56" spans="1:11" s="41" customFormat="1" ht="15.75">
      <c r="A56" s="6" t="s">
        <v>75</v>
      </c>
      <c r="B56" s="45" t="s">
        <v>76</v>
      </c>
      <c r="C56" s="47">
        <v>577696</v>
      </c>
      <c r="D56" s="47">
        <v>595470</v>
      </c>
      <c r="E56" s="47">
        <v>594163</v>
      </c>
      <c r="F56" s="47">
        <v>624360</v>
      </c>
      <c r="G56" s="47">
        <v>630539</v>
      </c>
      <c r="H56" s="47">
        <v>479522</v>
      </c>
      <c r="I56" s="47">
        <v>508908</v>
      </c>
      <c r="J56" s="47">
        <f>ROUND(I56/H56*I56,0)</f>
        <v>540095</v>
      </c>
      <c r="K56" s="47">
        <f>ROUND(J56/I56*J56,0)</f>
        <v>573193</v>
      </c>
    </row>
    <row r="57" spans="1:11" s="41" customFormat="1" ht="15.75">
      <c r="A57" s="6" t="s">
        <v>77</v>
      </c>
      <c r="B57" s="45" t="s">
        <v>78</v>
      </c>
      <c r="C57" s="47">
        <v>78625</v>
      </c>
      <c r="D57" s="47">
        <v>82312</v>
      </c>
      <c r="E57" s="47">
        <v>111891</v>
      </c>
      <c r="F57" s="47">
        <v>160074</v>
      </c>
      <c r="G57" s="47">
        <v>212938</v>
      </c>
      <c r="H57" s="47">
        <v>91317</v>
      </c>
      <c r="I57" s="47">
        <v>91398</v>
      </c>
      <c r="J57" s="47">
        <f>ROUND(I57*1.04,0)</f>
        <v>95054</v>
      </c>
      <c r="K57" s="47">
        <f>ROUND(J57*1.04,0)</f>
        <v>98856</v>
      </c>
    </row>
    <row r="58" spans="1:11" s="41" customFormat="1" ht="21" customHeight="1">
      <c r="A58" s="6" t="s">
        <v>79</v>
      </c>
      <c r="B58" s="45" t="s">
        <v>80</v>
      </c>
      <c r="C58" s="47">
        <v>698209</v>
      </c>
      <c r="D58" s="47">
        <v>757066</v>
      </c>
      <c r="E58" s="47">
        <v>830596</v>
      </c>
      <c r="F58" s="47">
        <v>880940</v>
      </c>
      <c r="G58" s="47">
        <v>923170</v>
      </c>
      <c r="H58" s="47">
        <v>958607</v>
      </c>
      <c r="I58" s="47">
        <v>995219</v>
      </c>
      <c r="J58" s="47">
        <f>ROUND(I58/H58*I58,0)</f>
        <v>1033229</v>
      </c>
      <c r="K58" s="47">
        <f>ROUND(J58/I58*J58,0)</f>
        <v>1072691</v>
      </c>
    </row>
    <row r="59" spans="1:11" s="17" customFormat="1" ht="15.75">
      <c r="A59" s="6" t="s">
        <v>81</v>
      </c>
      <c r="B59" s="45" t="s">
        <v>82</v>
      </c>
      <c r="C59" s="46">
        <v>863</v>
      </c>
      <c r="D59" s="46">
        <v>0</v>
      </c>
      <c r="E59" s="46">
        <v>6877</v>
      </c>
      <c r="F59" s="47">
        <v>84175</v>
      </c>
      <c r="G59" s="47">
        <v>1000</v>
      </c>
      <c r="H59" s="47">
        <f aca="true" t="shared" si="17" ref="H59:K62">H96</f>
        <v>0</v>
      </c>
      <c r="I59" s="47">
        <f t="shared" si="17"/>
        <v>0</v>
      </c>
      <c r="J59" s="47">
        <f t="shared" si="17"/>
        <v>0</v>
      </c>
      <c r="K59" s="47">
        <f t="shared" si="17"/>
        <v>0</v>
      </c>
    </row>
    <row r="60" spans="1:11" s="41" customFormat="1" ht="78.75">
      <c r="A60" s="48" t="s">
        <v>83</v>
      </c>
      <c r="B60" s="49" t="s">
        <v>84</v>
      </c>
      <c r="C60" s="47">
        <v>318</v>
      </c>
      <c r="D60" s="47">
        <v>151</v>
      </c>
      <c r="E60" s="47">
        <v>417</v>
      </c>
      <c r="F60" s="47">
        <f>F97</f>
        <v>0</v>
      </c>
      <c r="G60" s="47">
        <f>G97</f>
        <v>0</v>
      </c>
      <c r="H60" s="47">
        <f t="shared" si="17"/>
        <v>0</v>
      </c>
      <c r="I60" s="47">
        <f t="shared" si="17"/>
        <v>0</v>
      </c>
      <c r="J60" s="47">
        <f t="shared" si="17"/>
        <v>0</v>
      </c>
      <c r="K60" s="47">
        <f t="shared" si="17"/>
        <v>0</v>
      </c>
    </row>
    <row r="61" spans="1:11" s="41" customFormat="1" ht="33" customHeight="1">
      <c r="A61" s="48" t="s">
        <v>85</v>
      </c>
      <c r="B61" s="49" t="s">
        <v>86</v>
      </c>
      <c r="C61" s="47">
        <v>-2463</v>
      </c>
      <c r="D61" s="47">
        <v>-6035</v>
      </c>
      <c r="E61" s="47">
        <v>-2906</v>
      </c>
      <c r="F61" s="47">
        <f>F98</f>
        <v>0</v>
      </c>
      <c r="G61" s="47">
        <f>G98</f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</row>
    <row r="62" spans="1:11" s="41" customFormat="1" ht="33" customHeight="1">
      <c r="A62" s="48" t="s">
        <v>87</v>
      </c>
      <c r="B62" s="49" t="s">
        <v>88</v>
      </c>
      <c r="C62" s="47">
        <v>0</v>
      </c>
      <c r="D62" s="47">
        <v>0</v>
      </c>
      <c r="E62" s="47">
        <v>715</v>
      </c>
      <c r="F62" s="47">
        <v>6874</v>
      </c>
      <c r="G62" s="47">
        <f>G99</f>
        <v>0</v>
      </c>
      <c r="H62" s="47">
        <f t="shared" si="17"/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</row>
    <row r="63" spans="1:11" s="41" customFormat="1" ht="24.75" customHeight="1">
      <c r="A63" s="38" t="s">
        <v>89</v>
      </c>
      <c r="B63" s="39" t="s">
        <v>4</v>
      </c>
      <c r="C63" s="40">
        <f aca="true" t="shared" si="18" ref="C63:K63">C64+C65+C66+C67+C68+C69+C70+C71+C72+C73+C74</f>
        <v>2185011</v>
      </c>
      <c r="D63" s="40">
        <f t="shared" si="18"/>
        <v>2283169</v>
      </c>
      <c r="E63" s="40">
        <f t="shared" si="18"/>
        <v>2469808</v>
      </c>
      <c r="F63" s="40">
        <f t="shared" si="18"/>
        <v>2784770</v>
      </c>
      <c r="G63" s="40">
        <f t="shared" si="18"/>
        <v>2735256</v>
      </c>
      <c r="H63" s="40">
        <f t="shared" si="18"/>
        <v>2570144</v>
      </c>
      <c r="I63" s="40">
        <f t="shared" si="18"/>
        <v>2649225</v>
      </c>
      <c r="J63" s="40">
        <f t="shared" si="18"/>
        <v>2776771</v>
      </c>
      <c r="K63" s="40">
        <f t="shared" si="18"/>
        <v>2905915</v>
      </c>
    </row>
    <row r="64" spans="1:11" s="41" customFormat="1" ht="22.5" customHeight="1">
      <c r="A64" s="48" t="s">
        <v>90</v>
      </c>
      <c r="B64" s="49" t="s">
        <v>91</v>
      </c>
      <c r="C64" s="47">
        <v>187507</v>
      </c>
      <c r="D64" s="47">
        <v>206088</v>
      </c>
      <c r="E64" s="47">
        <v>215894</v>
      </c>
      <c r="F64" s="47">
        <v>245968</v>
      </c>
      <c r="G64" s="47">
        <v>248772</v>
      </c>
      <c r="H64" s="47">
        <v>245489</v>
      </c>
      <c r="I64" s="47">
        <v>254250</v>
      </c>
      <c r="J64" s="47">
        <f aca="true" t="shared" si="19" ref="J64:K73">ROUND($J$7/$I$26*I64,0)</f>
        <v>266192</v>
      </c>
      <c r="K64" s="47">
        <f t="shared" si="19"/>
        <v>278695</v>
      </c>
    </row>
    <row r="65" spans="1:11" s="41" customFormat="1" ht="31.5">
      <c r="A65" s="48" t="s">
        <v>92</v>
      </c>
      <c r="B65" s="49" t="s">
        <v>93</v>
      </c>
      <c r="C65" s="47">
        <v>37589</v>
      </c>
      <c r="D65" s="47">
        <v>40019</v>
      </c>
      <c r="E65" s="47">
        <v>43140</v>
      </c>
      <c r="F65" s="47">
        <v>44629</v>
      </c>
      <c r="G65" s="47">
        <v>44518</v>
      </c>
      <c r="H65" s="47">
        <v>45037</v>
      </c>
      <c r="I65" s="47">
        <v>46433</v>
      </c>
      <c r="J65" s="47">
        <f t="shared" si="19"/>
        <v>48614</v>
      </c>
      <c r="K65" s="47">
        <f t="shared" si="19"/>
        <v>50897</v>
      </c>
    </row>
    <row r="66" spans="1:11" s="41" customFormat="1" ht="15.75">
      <c r="A66" s="48" t="s">
        <v>94</v>
      </c>
      <c r="B66" s="49" t="s">
        <v>95</v>
      </c>
      <c r="C66" s="47">
        <v>190759</v>
      </c>
      <c r="D66" s="47">
        <v>186980</v>
      </c>
      <c r="E66" s="47">
        <v>190175</v>
      </c>
      <c r="F66" s="47">
        <v>189894</v>
      </c>
      <c r="G66" s="47">
        <v>206311</v>
      </c>
      <c r="H66" s="47">
        <v>163386</v>
      </c>
      <c r="I66" s="47">
        <v>164670</v>
      </c>
      <c r="J66" s="47">
        <f t="shared" si="19"/>
        <v>172405</v>
      </c>
      <c r="K66" s="47">
        <f t="shared" si="19"/>
        <v>180503</v>
      </c>
    </row>
    <row r="67" spans="1:11" s="41" customFormat="1" ht="15.75">
      <c r="A67" s="48" t="s">
        <v>96</v>
      </c>
      <c r="B67" s="49" t="s">
        <v>97</v>
      </c>
      <c r="C67" s="47">
        <v>139853</v>
      </c>
      <c r="D67" s="47">
        <v>153519</v>
      </c>
      <c r="E67" s="47">
        <v>153964</v>
      </c>
      <c r="F67" s="47">
        <v>196664</v>
      </c>
      <c r="G67" s="47">
        <v>175939</v>
      </c>
      <c r="H67" s="47">
        <f>111674+38005</f>
        <v>149679</v>
      </c>
      <c r="I67" s="47">
        <f>66763+78131</f>
        <v>144894</v>
      </c>
      <c r="J67" s="47">
        <f t="shared" si="19"/>
        <v>151700</v>
      </c>
      <c r="K67" s="47">
        <f t="shared" si="19"/>
        <v>158825</v>
      </c>
    </row>
    <row r="68" spans="1:11" s="41" customFormat="1" ht="15.75">
      <c r="A68" s="48" t="s">
        <v>98</v>
      </c>
      <c r="B68" s="49" t="s">
        <v>99</v>
      </c>
      <c r="C68" s="47">
        <v>12344</v>
      </c>
      <c r="D68" s="47">
        <v>200</v>
      </c>
      <c r="E68" s="47">
        <v>486</v>
      </c>
      <c r="F68" s="47">
        <v>3048</v>
      </c>
      <c r="G68" s="47">
        <v>3870</v>
      </c>
      <c r="H68" s="47">
        <v>0</v>
      </c>
      <c r="I68" s="47">
        <v>0</v>
      </c>
      <c r="J68" s="47">
        <f t="shared" si="19"/>
        <v>0</v>
      </c>
      <c r="K68" s="47">
        <f t="shared" si="19"/>
        <v>0</v>
      </c>
    </row>
    <row r="69" spans="1:11" s="41" customFormat="1" ht="15.75">
      <c r="A69" s="48" t="s">
        <v>100</v>
      </c>
      <c r="B69" s="49" t="s">
        <v>101</v>
      </c>
      <c r="C69" s="47">
        <v>1366623</v>
      </c>
      <c r="D69" s="47">
        <v>1406340</v>
      </c>
      <c r="E69" s="47">
        <v>1557930</v>
      </c>
      <c r="F69" s="47">
        <v>1771542</v>
      </c>
      <c r="G69" s="47">
        <v>1722931</v>
      </c>
      <c r="H69" s="47">
        <v>1657021</v>
      </c>
      <c r="I69" s="47">
        <v>1720297</v>
      </c>
      <c r="J69" s="47">
        <f t="shared" si="19"/>
        <v>1801100</v>
      </c>
      <c r="K69" s="47">
        <f t="shared" si="19"/>
        <v>1885698</v>
      </c>
    </row>
    <row r="70" spans="1:11" s="41" customFormat="1" ht="15.75">
      <c r="A70" s="48" t="s">
        <v>102</v>
      </c>
      <c r="B70" s="49" t="s">
        <v>103</v>
      </c>
      <c r="C70" s="47">
        <v>177657</v>
      </c>
      <c r="D70" s="47">
        <v>216943</v>
      </c>
      <c r="E70" s="47">
        <v>229865</v>
      </c>
      <c r="F70" s="47">
        <v>232588</v>
      </c>
      <c r="G70" s="47">
        <v>228606</v>
      </c>
      <c r="H70" s="47">
        <v>204475</v>
      </c>
      <c r="I70" s="47">
        <v>212867</v>
      </c>
      <c r="J70" s="47">
        <f t="shared" si="19"/>
        <v>222865</v>
      </c>
      <c r="K70" s="47">
        <f t="shared" si="19"/>
        <v>233333</v>
      </c>
    </row>
    <row r="71" spans="1:11" s="41" customFormat="1" ht="15.75">
      <c r="A71" s="48" t="s">
        <v>104</v>
      </c>
      <c r="B71" s="49" t="s">
        <v>105</v>
      </c>
      <c r="C71" s="47">
        <v>58872</v>
      </c>
      <c r="D71" s="47">
        <v>64372</v>
      </c>
      <c r="E71" s="47">
        <v>65869</v>
      </c>
      <c r="F71" s="47">
        <v>78021</v>
      </c>
      <c r="G71" s="47">
        <v>75306</v>
      </c>
      <c r="H71" s="47">
        <v>75870</v>
      </c>
      <c r="I71" s="47">
        <v>76594</v>
      </c>
      <c r="J71" s="47">
        <f t="shared" si="19"/>
        <v>80192</v>
      </c>
      <c r="K71" s="47">
        <f t="shared" si="19"/>
        <v>83959</v>
      </c>
    </row>
    <row r="72" spans="1:11" s="41" customFormat="1" ht="15.75">
      <c r="A72" s="48" t="s">
        <v>106</v>
      </c>
      <c r="B72" s="49" t="s">
        <v>107</v>
      </c>
      <c r="C72" s="47">
        <v>1344</v>
      </c>
      <c r="D72" s="47">
        <v>1390</v>
      </c>
      <c r="E72" s="47">
        <v>1221</v>
      </c>
      <c r="F72" s="47">
        <v>1121</v>
      </c>
      <c r="G72" s="47">
        <v>1200</v>
      </c>
      <c r="H72" s="47">
        <v>1300</v>
      </c>
      <c r="I72" s="47">
        <v>1300</v>
      </c>
      <c r="J72" s="47">
        <f t="shared" si="19"/>
        <v>1361</v>
      </c>
      <c r="K72" s="47">
        <f t="shared" si="19"/>
        <v>1425</v>
      </c>
    </row>
    <row r="73" spans="1:11" s="41" customFormat="1" ht="15.75">
      <c r="A73" s="48" t="s">
        <v>108</v>
      </c>
      <c r="B73" s="49" t="s">
        <v>109</v>
      </c>
      <c r="C73" s="47">
        <v>1425</v>
      </c>
      <c r="D73" s="47">
        <v>117</v>
      </c>
      <c r="E73" s="47">
        <v>1859</v>
      </c>
      <c r="F73" s="47">
        <v>4035</v>
      </c>
      <c r="G73" s="47">
        <v>4695</v>
      </c>
      <c r="H73" s="47">
        <v>4779</v>
      </c>
      <c r="I73" s="47">
        <v>4814</v>
      </c>
      <c r="J73" s="47">
        <f t="shared" si="19"/>
        <v>5040</v>
      </c>
      <c r="K73" s="47">
        <f t="shared" si="19"/>
        <v>5277</v>
      </c>
    </row>
    <row r="74" spans="1:11" s="41" customFormat="1" ht="15.75">
      <c r="A74" s="48" t="s">
        <v>110</v>
      </c>
      <c r="B74" s="49" t="s">
        <v>111</v>
      </c>
      <c r="C74" s="47">
        <v>11038</v>
      </c>
      <c r="D74" s="47">
        <v>7201</v>
      </c>
      <c r="E74" s="47">
        <v>9405</v>
      </c>
      <c r="F74" s="47">
        <v>17260</v>
      </c>
      <c r="G74" s="47">
        <v>23108</v>
      </c>
      <c r="H74" s="47">
        <v>23108</v>
      </c>
      <c r="I74" s="47">
        <v>23106</v>
      </c>
      <c r="J74" s="47">
        <v>27302</v>
      </c>
      <c r="K74" s="47">
        <v>27303</v>
      </c>
    </row>
    <row r="75" spans="1:14" s="41" customFormat="1" ht="24.75" customHeight="1">
      <c r="A75" s="38" t="s">
        <v>112</v>
      </c>
      <c r="B75" s="39" t="s">
        <v>113</v>
      </c>
      <c r="C75" s="40">
        <f aca="true" t="shared" si="20" ref="C75:K75">C44-C63</f>
        <v>-38377</v>
      </c>
      <c r="D75" s="40">
        <f t="shared" si="20"/>
        <v>-38794</v>
      </c>
      <c r="E75" s="40">
        <f t="shared" si="20"/>
        <v>-17406</v>
      </c>
      <c r="F75" s="40">
        <f t="shared" si="20"/>
        <v>-82786</v>
      </c>
      <c r="G75" s="40">
        <f t="shared" si="20"/>
        <v>-38000</v>
      </c>
      <c r="H75" s="40">
        <f t="shared" si="20"/>
        <v>-86800</v>
      </c>
      <c r="I75" s="40">
        <f t="shared" si="20"/>
        <v>-64800</v>
      </c>
      <c r="J75" s="40">
        <f>J44-J63</f>
        <v>-71968</v>
      </c>
      <c r="K75" s="40">
        <f t="shared" si="20"/>
        <v>-93589</v>
      </c>
      <c r="M75" s="50"/>
      <c r="N75" s="50"/>
    </row>
    <row r="76" spans="1:11" s="41" customFormat="1" ht="24.75" customHeight="1">
      <c r="A76" s="38" t="s">
        <v>114</v>
      </c>
      <c r="B76" s="39" t="s">
        <v>115</v>
      </c>
      <c r="C76" s="40">
        <f aca="true" t="shared" si="21" ref="C76:K76">C78+C79</f>
        <v>118550</v>
      </c>
      <c r="D76" s="40">
        <f t="shared" si="21"/>
        <v>148550</v>
      </c>
      <c r="E76" s="40">
        <f t="shared" si="21"/>
        <v>170250</v>
      </c>
      <c r="F76" s="40">
        <f t="shared" si="21"/>
        <v>251550</v>
      </c>
      <c r="G76" s="40">
        <f t="shared" si="21"/>
        <v>289550</v>
      </c>
      <c r="H76" s="40">
        <f t="shared" si="21"/>
        <v>289550</v>
      </c>
      <c r="I76" s="40">
        <f t="shared" si="21"/>
        <v>289550</v>
      </c>
      <c r="J76" s="40">
        <f t="shared" si="21"/>
        <v>289550</v>
      </c>
      <c r="K76" s="40">
        <f t="shared" si="21"/>
        <v>289550</v>
      </c>
    </row>
    <row r="77" spans="1:11" s="41" customFormat="1" ht="15.75">
      <c r="A77" s="48"/>
      <c r="B77" s="45" t="s">
        <v>64</v>
      </c>
      <c r="C77" s="47"/>
      <c r="D77" s="47"/>
      <c r="E77" s="47"/>
      <c r="F77" s="47"/>
      <c r="G77" s="47"/>
      <c r="H77" s="47"/>
      <c r="I77" s="47"/>
      <c r="J77" s="47"/>
      <c r="K77" s="47"/>
    </row>
    <row r="78" spans="1:11" s="41" customFormat="1" ht="31.5">
      <c r="A78" s="48" t="s">
        <v>116</v>
      </c>
      <c r="B78" s="49" t="s">
        <v>117</v>
      </c>
      <c r="C78" s="47">
        <v>96800</v>
      </c>
      <c r="D78" s="47">
        <v>96800</v>
      </c>
      <c r="E78" s="47">
        <v>118500</v>
      </c>
      <c r="F78" s="47">
        <f>199800</f>
        <v>199800</v>
      </c>
      <c r="G78" s="47">
        <f>F76+G75*-1-G79</f>
        <v>275050</v>
      </c>
      <c r="H78" s="47">
        <f>G78+7250</f>
        <v>282300</v>
      </c>
      <c r="I78" s="47">
        <f>H78+7250</f>
        <v>289550</v>
      </c>
      <c r="J78" s="47">
        <f>I78</f>
        <v>289550</v>
      </c>
      <c r="K78" s="47">
        <f>J78</f>
        <v>289550</v>
      </c>
    </row>
    <row r="79" spans="1:11" s="41" customFormat="1" ht="31.5">
      <c r="A79" s="48" t="s">
        <v>118</v>
      </c>
      <c r="B79" s="49" t="s">
        <v>119</v>
      </c>
      <c r="C79" s="47">
        <v>21750</v>
      </c>
      <c r="D79" s="47">
        <v>51750</v>
      </c>
      <c r="E79" s="47">
        <v>51750</v>
      </c>
      <c r="F79" s="47">
        <v>51750</v>
      </c>
      <c r="G79" s="47">
        <f>F79-37250</f>
        <v>14500</v>
      </c>
      <c r="H79" s="47">
        <v>7250</v>
      </c>
      <c r="I79" s="47">
        <v>0</v>
      </c>
      <c r="J79" s="47">
        <v>0</v>
      </c>
      <c r="K79" s="47">
        <v>0</v>
      </c>
    </row>
    <row r="83" spans="9:11" ht="15.75">
      <c r="I83" s="56"/>
      <c r="J83" s="56"/>
      <c r="K83" s="56"/>
    </row>
  </sheetData>
  <sheetProtection/>
  <mergeCells count="3">
    <mergeCell ref="F1:K1"/>
    <mergeCell ref="A3:K3"/>
    <mergeCell ref="J4:K4"/>
  </mergeCells>
  <printOptions horizontalCentered="1"/>
  <pageMargins left="0.7874015748031497" right="0.3937007874015748" top="0.5905511811023623" bottom="0.3937007874015748" header="0.5118110236220472" footer="0.5118110236220472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Полянина Александра Александровна</cp:lastModifiedBy>
  <cp:lastPrinted>2019-11-11T10:42:28Z</cp:lastPrinted>
  <dcterms:created xsi:type="dcterms:W3CDTF">2016-03-22T07:52:11Z</dcterms:created>
  <dcterms:modified xsi:type="dcterms:W3CDTF">2019-11-22T13:33:10Z</dcterms:modified>
  <cp:category/>
  <cp:version/>
  <cp:contentType/>
  <cp:contentStatus/>
</cp:coreProperties>
</file>