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<sst xmlns="http://schemas.openxmlformats.org/spreadsheetml/2006/main" count="262" uniqueCount="135">
  <si>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</si>
  <si>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</si>
  <si>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</si>
  <si>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</si>
  <si>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</si>
  <si>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</si>
  <si>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</si>
  <si>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</si>
  <si>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</si>
  <si>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</si>
  <si>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</si>
  <si>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</si>
  <si>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</si>
  <si>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</si>
  <si>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</si>
  <si>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</si>
  <si>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</si>
  <si>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</si>
  <si>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</si>
  <si>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</si>
  <si>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</si>
  <si>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</si>
  <si>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</si>
  <si>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</si>
  <si>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</si>
  <si>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</si>
  <si>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</si>
  <si>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</si>
  <si>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</si>
  <si>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</si>
  <si>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</si>
  <si>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</si>
  <si>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</si>
  <si>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</si>
  <si>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</si>
  <si>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</si>
  <si>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</si>
  <si>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</si>
  <si>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</si>
  <si>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</si>
  <si>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</si>
  <si>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</si>
  <si>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</si>
  <si>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</si>
  <si>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</si>
  <si>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</si>
  <si>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</si>
  <si>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</si>
  <si>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</si>
  <si>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</si>
  <si>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</si>
  <si>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</si>
  <si>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</si>
  <si>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</si>
  <si>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</si>
  <si>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</si>
  <si>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</si>
  <si>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</si>
  <si>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</si>
  <si>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</si>
  <si>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</si>
  <si>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</si>
  <si>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</si>
  <si>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</si>
  <si>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</si>
  <si>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</si>
  <si>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</si>
  <si>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</si>
  <si>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</si>
  <si>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</si>
  <si>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</si>
  <si>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</si>
  <si>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</si>
  <si>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</si>
  <si>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</si>
  <si>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</si>
  <si>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</si>
  <si>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</si>
  <si>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</si>
  <si>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</si>
  <si>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</si>
  <si>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</si>
  <si>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</si>
  <si>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</si>
  <si>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</si>
  <si>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</si>
  <si>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</si>
  <si>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</si>
  <si>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</si>
  <si>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</si>
  <si>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</si>
  <si>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</si>
  <si>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</si>
  <si>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</si>
  <si>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</si>
  <si>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</si>
  <si>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</si>
  <si>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</si>
  <si>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</si>
  <si>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</si>
  <si>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</si>
  <si>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</si>
  <si>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</si>
  <si>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</si>
  <si>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</si>
  <si>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</si>
  <si>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</si>
  <si>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</si>
  <si>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</si>
  <si>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</si>
  <si>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</si>
  <si>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</si>
  <si>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</si>
  <si>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</si>
  <si>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</si>
  <si>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</si>
  <si>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Расчет максимального значения</t>
  </si>
  <si>
    <t xml:space="preserve">Е(Р)=5, если Р=0
Е(Р)=4, если Р=1
Е(Р)=3, если Р=2
Е(Р)=2, если Р=3
Е(Р)=1, если Р=4
Е(Р)=0, если Р 5
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</si>
  <si>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</si>
  <si>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</si>
  <si>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</si>
  <si>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</si>
  <si>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 Субсидии на поддержку муниципальных программ формирования современной городской среды</t>
  </si>
  <si>
    <t>Управление финансов администрации ЗАТО Александровск</t>
  </si>
  <si>
    <t>(по итогам 9 месяцев 2018 года)</t>
  </si>
  <si>
    <t>Субсидия на возмещение недополученных доходов транспортным организациям, осуществляющим регулярные перевозки пассажиров и багажа на муниципальных маршрутах по регулируемым  тарифам, не обеспечивающим возмещение понесенных затрат</t>
  </si>
  <si>
    <t>Значения показателей ГАБС - Управление муниципальной собственностью администрации ЗАТО Александровск по состоянию на 30.09.2018</t>
  </si>
  <si>
    <t>Значения показателей ГАБС - Управление культуры, спорта и молодежной политики администрации ЗАТО Александровск по состоянию на 30.09.2018</t>
  </si>
  <si>
    <t>Значения показателей ГАБС - Администрация ЗАТО Александровск по состоянию на 30.09.2018</t>
  </si>
  <si>
    <t>Значения показателей ГАБС - Управление образования администрации ЗАТО Александровск по состоянию на 30.09.2018</t>
  </si>
  <si>
    <t>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</si>
  <si>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 xml:space="preserve"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</si>
  <si>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Субсидия на реализацию мероприятий, направленных на ликвидацию накопленного экологического ущерба</t>
  </si>
  <si>
    <t>Субсидия на реализацию проектов по поддержке местных инициатив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</si>
  <si>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тыс.человек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</si>
</sst>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78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Calibri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3"/>
      <color indexed="60"/>
      <name val="Times New Roman"/>
      <family val="1"/>
    </font>
    <font>
      <sz val="13"/>
      <color indexed="60"/>
      <name val="Times New Roman"/>
      <family val="1"/>
    </font>
    <font>
      <b/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1"/>
      <color indexed="56"/>
      <name val="Times New Roman"/>
      <family val="1"/>
    </font>
    <font>
      <sz val="9"/>
      <color indexed="56"/>
      <name val="Times New Roman"/>
      <family val="1"/>
    </font>
    <font>
      <b/>
      <sz val="10"/>
      <color indexed="28"/>
      <name val="Times New Roman"/>
      <family val="0"/>
    </font>
    <font>
      <b/>
      <sz val="9"/>
      <color indexed="28"/>
      <name val="Times New Roman"/>
      <family val="0"/>
    </font>
    <font>
      <b/>
      <i/>
      <sz val="12"/>
      <color indexed="28"/>
      <name val="Arial Cyr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5" tint="-0.24997000396251678"/>
      <name val="Times New Roman"/>
      <family val="1"/>
    </font>
    <font>
      <sz val="13"/>
      <color theme="5" tint="-0.24997000396251678"/>
      <name val="Times New Roman"/>
      <family val="1"/>
    </font>
    <font>
      <b/>
      <sz val="11"/>
      <color theme="3" tint="-0.4999699890613556"/>
      <name val="Times New Roman"/>
      <family val="1"/>
    </font>
    <font>
      <b/>
      <sz val="10"/>
      <color theme="3" tint="-0.4999699890613556"/>
      <name val="Arial"/>
      <family val="2"/>
    </font>
    <font>
      <b/>
      <sz val="10"/>
      <color theme="3" tint="-0.4999699890613556"/>
      <name val="Times New Roman"/>
      <family val="1"/>
    </font>
    <font>
      <sz val="10"/>
      <color theme="3" tint="-0.4999699890613556"/>
      <name val="Times New Roman"/>
      <family val="1"/>
    </font>
    <font>
      <sz val="9"/>
      <color theme="3" tint="-0.4999699890613556"/>
      <name val="Times New Roman"/>
      <family val="1"/>
    </font>
    <font>
      <sz val="10"/>
      <color theme="3" tint="-0.4999699890613556"/>
      <name val="Arial"/>
      <family val="2"/>
    </font>
    <font>
      <sz val="11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>
      <alignment vertical="top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center"/>
    </xf>
    <xf numFmtId="4" fontId="63" fillId="0" borderId="11" xfId="0" applyNumberFormat="1" applyFont="1" applyBorder="1" applyAlignment="1">
      <alignment horizontal="center" vertical="center"/>
    </xf>
    <xf numFmtId="4" fontId="63" fillId="0" borderId="11" xfId="0" applyNumberFormat="1" applyFont="1" applyFill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/>
    </xf>
    <xf numFmtId="4" fontId="67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6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64" fillId="11" borderId="11" xfId="0" applyFont="1" applyFill="1" applyBorder="1" applyAlignment="1">
      <alignment vertical="center" wrapText="1"/>
    </xf>
    <xf numFmtId="4" fontId="64" fillId="11" borderId="11" xfId="0" applyNumberFormat="1" applyFont="1" applyFill="1" applyBorder="1" applyAlignment="1">
      <alignment horizontal="center" vertical="center" wrapText="1"/>
    </xf>
    <xf numFmtId="0" fontId="65" fillId="11" borderId="11" xfId="0" applyFont="1" applyFill="1" applyBorder="1" applyAlignment="1">
      <alignment vertical="center" wrapText="1"/>
    </xf>
    <xf numFmtId="4" fontId="65" fillId="11" borderId="11" xfId="0" applyNumberFormat="1" applyFont="1" applyFill="1" applyBorder="1" applyAlignment="1">
      <alignment horizontal="center" vertical="center" wrapText="1"/>
    </xf>
    <xf numFmtId="4" fontId="69" fillId="0" borderId="11" xfId="0" applyNumberFormat="1" applyFont="1" applyFill="1" applyBorder="1" applyAlignment="1">
      <alignment horizontal="center" vertical="center"/>
    </xf>
    <xf numFmtId="4" fontId="70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1" fillId="33" borderId="12" xfId="0" applyFont="1" applyFill="1" applyBorder="1" applyAlignment="1">
      <alignment horizontal="left" vertical="center" wrapText="1"/>
    </xf>
    <xf numFmtId="0" fontId="71" fillId="33" borderId="11" xfId="0" applyFont="1" applyFill="1" applyBorder="1" applyAlignment="1">
      <alignment horizontal="center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49" fontId="72" fillId="33" borderId="12" xfId="0" applyNumberFormat="1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horizontal="center" vertical="center" wrapText="1"/>
    </xf>
    <xf numFmtId="49" fontId="72" fillId="35" borderId="12" xfId="0" applyNumberFormat="1" applyFont="1" applyFill="1" applyBorder="1" applyAlignment="1">
      <alignment horizontal="center" vertical="center" wrapText="1"/>
    </xf>
    <xf numFmtId="0" fontId="71" fillId="35" borderId="15" xfId="0" applyFont="1" applyFill="1" applyBorder="1" applyAlignment="1">
      <alignment horizontal="right" vertical="center" wrapText="1"/>
    </xf>
    <xf numFmtId="0" fontId="71" fillId="35" borderId="15" xfId="0" applyFont="1" applyFill="1" applyBorder="1" applyAlignment="1">
      <alignment horizontal="center" vertical="center" wrapText="1"/>
    </xf>
    <xf numFmtId="194" fontId="72" fillId="35" borderId="11" xfId="0" applyNumberFormat="1" applyFont="1" applyFill="1" applyBorder="1" applyAlignment="1">
      <alignment horizontal="center" vertical="center" wrapText="1"/>
    </xf>
    <xf numFmtId="49" fontId="72" fillId="35" borderId="16" xfId="0" applyNumberFormat="1" applyFont="1" applyFill="1" applyBorder="1" applyAlignment="1">
      <alignment horizontal="center" vertical="center" wrapText="1"/>
    </xf>
    <xf numFmtId="192" fontId="72" fillId="35" borderId="11" xfId="0" applyNumberFormat="1" applyFont="1" applyFill="1" applyBorder="1" applyAlignment="1">
      <alignment horizontal="center" vertical="center" wrapText="1"/>
    </xf>
    <xf numFmtId="192" fontId="72" fillId="33" borderId="12" xfId="0" applyNumberFormat="1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4" fontId="72" fillId="35" borderId="11" xfId="0" applyNumberFormat="1" applyFont="1" applyFill="1" applyBorder="1" applyAlignment="1">
      <alignment horizontal="center" vertical="center" wrapText="1"/>
    </xf>
    <xf numFmtId="192" fontId="72" fillId="33" borderId="17" xfId="0" applyNumberFormat="1" applyFont="1" applyFill="1" applyBorder="1" applyAlignment="1">
      <alignment horizontal="center" vertical="center" wrapText="1"/>
    </xf>
    <xf numFmtId="4" fontId="72" fillId="35" borderId="13" xfId="0" applyNumberFormat="1" applyFont="1" applyFill="1" applyBorder="1" applyAlignment="1">
      <alignment horizontal="center" vertical="center" wrapText="1"/>
    </xf>
    <xf numFmtId="49" fontId="72" fillId="33" borderId="11" xfId="0" applyNumberFormat="1" applyFont="1" applyFill="1" applyBorder="1" applyAlignment="1">
      <alignment horizontal="center" vertical="center" wrapText="1"/>
    </xf>
    <xf numFmtId="4" fontId="72" fillId="33" borderId="13" xfId="0" applyNumberFormat="1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194" fontId="73" fillId="35" borderId="11" xfId="0" applyNumberFormat="1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 wrapText="1"/>
    </xf>
    <xf numFmtId="49" fontId="72" fillId="33" borderId="16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left" vertical="center" wrapText="1"/>
    </xf>
    <xf numFmtId="192" fontId="72" fillId="33" borderId="11" xfId="0" applyNumberFormat="1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horizontal="center" vertical="center" wrapText="1"/>
    </xf>
    <xf numFmtId="4" fontId="73" fillId="33" borderId="11" xfId="0" applyNumberFormat="1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4" fontId="72" fillId="33" borderId="17" xfId="0" applyNumberFormat="1" applyFont="1" applyFill="1" applyBorder="1" applyAlignment="1">
      <alignment horizontal="center" vertical="center" wrapText="1"/>
    </xf>
    <xf numFmtId="0" fontId="72" fillId="35" borderId="12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4" fontId="72" fillId="35" borderId="14" xfId="0" applyNumberFormat="1" applyFont="1" applyFill="1" applyBorder="1" applyAlignment="1">
      <alignment horizontal="center" vertical="center" wrapText="1"/>
    </xf>
    <xf numFmtId="0" fontId="73" fillId="35" borderId="16" xfId="0" applyFont="1" applyFill="1" applyBorder="1" applyAlignment="1">
      <alignment horizontal="center" vertical="center" wrapText="1"/>
    </xf>
    <xf numFmtId="4" fontId="72" fillId="35" borderId="17" xfId="0" applyNumberFormat="1" applyFont="1" applyFill="1" applyBorder="1" applyAlignment="1">
      <alignment horizontal="center" vertical="center" wrapText="1"/>
    </xf>
    <xf numFmtId="4" fontId="72" fillId="33" borderId="14" xfId="0" applyNumberFormat="1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4" fontId="72" fillId="33" borderId="18" xfId="0" applyNumberFormat="1" applyFont="1" applyFill="1" applyBorder="1" applyAlignment="1">
      <alignment horizontal="center" vertical="center" wrapText="1"/>
    </xf>
    <xf numFmtId="0" fontId="73" fillId="33" borderId="18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195" fontId="72" fillId="36" borderId="11" xfId="0" applyNumberFormat="1" applyFont="1" applyFill="1" applyBorder="1" applyAlignment="1">
      <alignment horizontal="center" vertical="center" wrapText="1"/>
    </xf>
    <xf numFmtId="195" fontId="73" fillId="36" borderId="11" xfId="0" applyNumberFormat="1" applyFont="1" applyFill="1" applyBorder="1" applyAlignment="1">
      <alignment horizontal="center" vertical="center" wrapText="1"/>
    </xf>
    <xf numFmtId="194" fontId="72" fillId="36" borderId="11" xfId="0" applyNumberFormat="1" applyFont="1" applyFill="1" applyBorder="1" applyAlignment="1">
      <alignment horizontal="center" vertical="center" wrapText="1"/>
    </xf>
    <xf numFmtId="0" fontId="71" fillId="36" borderId="11" xfId="0" applyFont="1" applyFill="1" applyBorder="1" applyAlignment="1">
      <alignment horizontal="center" vertical="center" wrapText="1"/>
    </xf>
    <xf numFmtId="192" fontId="72" fillId="36" borderId="11" xfId="0" applyNumberFormat="1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4" fontId="72" fillId="37" borderId="11" xfId="0" applyNumberFormat="1" applyFont="1" applyFill="1" applyBorder="1" applyAlignment="1">
      <alignment horizontal="center" vertical="center" wrapText="1"/>
    </xf>
    <xf numFmtId="4" fontId="72" fillId="37" borderId="13" xfId="0" applyNumberFormat="1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4" fontId="72" fillId="34" borderId="11" xfId="0" applyNumberFormat="1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195" fontId="0" fillId="0" borderId="0" xfId="0" applyNumberFormat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4" fontId="72" fillId="33" borderId="19" xfId="0" applyNumberFormat="1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192" fontId="72" fillId="0" borderId="12" xfId="0" applyNumberFormat="1" applyFont="1" applyFill="1" applyBorder="1" applyAlignment="1">
      <alignment horizontal="center" vertical="center" wrapText="1"/>
    </xf>
    <xf numFmtId="192" fontId="72" fillId="0" borderId="16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4" fontId="72" fillId="33" borderId="11" xfId="0" applyNumberFormat="1" applyFont="1" applyFill="1" applyBorder="1" applyAlignment="1">
      <alignment horizontal="center" vertical="center" wrapText="1"/>
    </xf>
    <xf numFmtId="49" fontId="72" fillId="34" borderId="13" xfId="0" applyNumberFormat="1" applyFont="1" applyFill="1" applyBorder="1" applyAlignment="1">
      <alignment horizontal="right" vertical="center" wrapText="1"/>
    </xf>
    <xf numFmtId="49" fontId="72" fillId="34" borderId="15" xfId="0" applyNumberFormat="1" applyFont="1" applyFill="1" applyBorder="1" applyAlignment="1">
      <alignment horizontal="right" vertical="center" wrapText="1"/>
    </xf>
    <xf numFmtId="0" fontId="71" fillId="34" borderId="13" xfId="0" applyFont="1" applyFill="1" applyBorder="1" applyAlignment="1">
      <alignment horizontal="right" vertical="center" wrapText="1"/>
    </xf>
    <xf numFmtId="0" fontId="71" fillId="34" borderId="15" xfId="0" applyFont="1" applyFill="1" applyBorder="1" applyAlignment="1">
      <alignment horizontal="right" vertical="center" wrapText="1"/>
    </xf>
    <xf numFmtId="0" fontId="71" fillId="33" borderId="13" xfId="0" applyFont="1" applyFill="1" applyBorder="1" applyAlignment="1">
      <alignment horizontal="right" vertical="center" wrapText="1"/>
    </xf>
    <xf numFmtId="0" fontId="71" fillId="33" borderId="15" xfId="0" applyFont="1" applyFill="1" applyBorder="1" applyAlignment="1">
      <alignment horizontal="right" vertical="center" wrapText="1"/>
    </xf>
    <xf numFmtId="0" fontId="71" fillId="0" borderId="11" xfId="0" applyFont="1" applyBorder="1" applyAlignment="1">
      <alignment horizontal="right" vertical="top" wrapText="1"/>
    </xf>
    <xf numFmtId="0" fontId="71" fillId="0" borderId="14" xfId="0" applyFont="1" applyBorder="1" applyAlignment="1">
      <alignment horizontal="right" vertical="top" wrapText="1"/>
    </xf>
    <xf numFmtId="0" fontId="71" fillId="0" borderId="20" xfId="0" applyFont="1" applyBorder="1" applyAlignment="1">
      <alignment horizontal="right" vertical="top" wrapText="1"/>
    </xf>
    <xf numFmtId="0" fontId="71" fillId="0" borderId="17" xfId="0" applyFont="1" applyBorder="1" applyAlignment="1">
      <alignment horizontal="right" vertical="top" wrapText="1"/>
    </xf>
    <xf numFmtId="0" fontId="71" fillId="0" borderId="18" xfId="0" applyFont="1" applyBorder="1" applyAlignment="1">
      <alignment horizontal="right" vertical="top" wrapText="1"/>
    </xf>
    <xf numFmtId="0" fontId="71" fillId="33" borderId="11" xfId="0" applyFont="1" applyFill="1" applyBorder="1" applyAlignment="1">
      <alignment horizontal="right" vertical="center" wrapText="1"/>
    </xf>
    <xf numFmtId="0" fontId="76" fillId="0" borderId="11" xfId="0" applyFont="1" applyBorder="1" applyAlignment="1">
      <alignment horizontal="center"/>
    </xf>
    <xf numFmtId="0" fontId="76" fillId="0" borderId="12" xfId="0" applyFont="1" applyBorder="1" applyAlignment="1">
      <alignment horizontal="center" wrapText="1"/>
    </xf>
    <xf numFmtId="0" fontId="76" fillId="0" borderId="16" xfId="0" applyFont="1" applyBorder="1" applyAlignment="1">
      <alignment horizontal="center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1" fillId="34" borderId="17" xfId="0" applyFont="1" applyFill="1" applyBorder="1" applyAlignment="1">
      <alignment horizontal="right" vertical="center" wrapText="1"/>
    </xf>
    <xf numFmtId="0" fontId="71" fillId="34" borderId="18" xfId="0" applyFont="1" applyFill="1" applyBorder="1" applyAlignment="1">
      <alignment horizontal="right" vertical="center" wrapText="1"/>
    </xf>
    <xf numFmtId="0" fontId="74" fillId="0" borderId="12" xfId="0" applyFont="1" applyFill="1" applyBorder="1" applyAlignment="1">
      <alignment horizontal="center"/>
    </xf>
    <xf numFmtId="0" fontId="74" fillId="0" borderId="19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1" fillId="37" borderId="11" xfId="0" applyFont="1" applyFill="1" applyBorder="1" applyAlignment="1">
      <alignment horizontal="right" vertical="center" wrapText="1"/>
    </xf>
    <xf numFmtId="49" fontId="72" fillId="0" borderId="17" xfId="0" applyNumberFormat="1" applyFont="1" applyFill="1" applyBorder="1" applyAlignment="1">
      <alignment horizontal="right" vertical="center" wrapText="1"/>
    </xf>
    <xf numFmtId="49" fontId="72" fillId="0" borderId="18" xfId="0" applyNumberFormat="1" applyFont="1" applyFill="1" applyBorder="1" applyAlignment="1">
      <alignment horizontal="right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1" fillId="35" borderId="16" xfId="0" applyFont="1" applyFill="1" applyBorder="1" applyAlignment="1">
      <alignment horizontal="right" vertical="center" wrapText="1"/>
    </xf>
    <xf numFmtId="0" fontId="71" fillId="35" borderId="11" xfId="0" applyFont="1" applyFill="1" applyBorder="1" applyAlignment="1">
      <alignment horizontal="right" vertical="center" wrapText="1"/>
    </xf>
    <xf numFmtId="49" fontId="72" fillId="0" borderId="14" xfId="0" applyNumberFormat="1" applyFont="1" applyFill="1" applyBorder="1" applyAlignment="1">
      <alignment horizontal="right" vertical="center" wrapText="1"/>
    </xf>
    <xf numFmtId="49" fontId="72" fillId="0" borderId="20" xfId="0" applyNumberFormat="1" applyFont="1" applyFill="1" applyBorder="1" applyAlignment="1">
      <alignment horizontal="right" vertical="center" wrapText="1"/>
    </xf>
    <xf numFmtId="0" fontId="71" fillId="33" borderId="16" xfId="0" applyFont="1" applyFill="1" applyBorder="1" applyAlignment="1">
      <alignment horizontal="right" vertical="center" wrapText="1"/>
    </xf>
    <xf numFmtId="49" fontId="72" fillId="34" borderId="17" xfId="0" applyNumberFormat="1" applyFont="1" applyFill="1" applyBorder="1" applyAlignment="1">
      <alignment horizontal="right" vertical="center" wrapText="1"/>
    </xf>
    <xf numFmtId="49" fontId="72" fillId="34" borderId="18" xfId="0" applyNumberFormat="1" applyFont="1" applyFill="1" applyBorder="1" applyAlignment="1">
      <alignment horizontal="right" vertical="center" wrapText="1"/>
    </xf>
    <xf numFmtId="49" fontId="72" fillId="34" borderId="21" xfId="0" applyNumberFormat="1" applyFont="1" applyFill="1" applyBorder="1" applyAlignment="1">
      <alignment horizontal="right" vertical="center" wrapText="1"/>
    </xf>
    <xf numFmtId="49" fontId="72" fillId="34" borderId="22" xfId="0" applyNumberFormat="1" applyFont="1" applyFill="1" applyBorder="1" applyAlignment="1">
      <alignment horizontal="right" vertical="center" wrapText="1"/>
    </xf>
    <xf numFmtId="49" fontId="72" fillId="34" borderId="14" xfId="0" applyNumberFormat="1" applyFont="1" applyFill="1" applyBorder="1" applyAlignment="1">
      <alignment horizontal="right" vertical="center" wrapText="1"/>
    </xf>
    <xf numFmtId="49" fontId="72" fillId="34" borderId="20" xfId="0" applyNumberFormat="1" applyFont="1" applyFill="1" applyBorder="1" applyAlignment="1">
      <alignment horizontal="right" vertical="center" wrapText="1"/>
    </xf>
    <xf numFmtId="0" fontId="74" fillId="0" borderId="12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49" fontId="72" fillId="0" borderId="17" xfId="0" applyNumberFormat="1" applyFont="1" applyBorder="1" applyAlignment="1">
      <alignment horizontal="right" vertical="center" wrapText="1"/>
    </xf>
    <xf numFmtId="49" fontId="72" fillId="0" borderId="18" xfId="0" applyNumberFormat="1" applyFont="1" applyBorder="1" applyAlignment="1">
      <alignment horizontal="right" vertical="center" wrapText="1"/>
    </xf>
    <xf numFmtId="49" fontId="72" fillId="0" borderId="21" xfId="0" applyNumberFormat="1" applyFont="1" applyBorder="1" applyAlignment="1">
      <alignment horizontal="right" vertical="center" wrapText="1"/>
    </xf>
    <xf numFmtId="49" fontId="72" fillId="0" borderId="22" xfId="0" applyNumberFormat="1" applyFont="1" applyBorder="1" applyAlignment="1">
      <alignment horizontal="right" vertical="center" wrapText="1"/>
    </xf>
    <xf numFmtId="49" fontId="72" fillId="0" borderId="14" xfId="0" applyNumberFormat="1" applyFont="1" applyBorder="1" applyAlignment="1">
      <alignment horizontal="right" vertical="center" wrapText="1"/>
    </xf>
    <xf numFmtId="49" fontId="72" fillId="0" borderId="20" xfId="0" applyNumberFormat="1" applyFont="1" applyBorder="1" applyAlignment="1">
      <alignment horizontal="right" vertical="center" wrapText="1"/>
    </xf>
    <xf numFmtId="49" fontId="72" fillId="36" borderId="13" xfId="0" applyNumberFormat="1" applyFont="1" applyFill="1" applyBorder="1" applyAlignment="1">
      <alignment horizontal="right" vertical="center" wrapText="1"/>
    </xf>
    <xf numFmtId="49" fontId="72" fillId="36" borderId="15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4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2018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 w="3175">
          <a:noFill/>
        </a:ln>
      </c:spPr>
    </c:title>
    <c:view3D>
      <c:rotX val="10"/>
      <c:rotY val="44"/>
      <c:depthPercent val="170"/>
      <c:rAngAx val="1"/>
    </c:view3D>
    <c:plotArea>
      <c:layout>
        <c:manualLayout>
          <c:xMode val="edge"/>
          <c:yMode val="edge"/>
          <c:x val="0"/>
          <c:y val="0.14175"/>
          <c:w val="0.99"/>
          <c:h val="0.744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660066"/>
                        </a:solidFill>
                      </a:rPr>
                      <a:t>63,9</a:t>
                    </a:r>
                  </a:p>
                </c:rich>
              </c:tx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Оценка!$D$88:$H$88</c:f>
              <c:numCache>
                <c:ptCount val="5"/>
                <c:pt idx="0">
                  <c:v>83.5</c:v>
                </c:pt>
                <c:pt idx="1">
                  <c:v>63.92</c:v>
                </c:pt>
                <c:pt idx="2">
                  <c:v>70.08</c:v>
                </c:pt>
                <c:pt idx="3">
                  <c:v>84.5</c:v>
                </c:pt>
                <c:pt idx="4">
                  <c:v>58</c:v>
                </c:pt>
              </c:numCache>
            </c:numRef>
          </c:val>
          <c:shape val="box"/>
        </c:ser>
        <c:overlap val="100"/>
        <c:gapDepth val="319"/>
        <c:shape val="box"/>
        <c:axId val="33886306"/>
        <c:axId val="49816259"/>
      </c:bar3DChart>
      <c:catAx>
        <c:axId val="33886306"/>
        <c:scaling>
          <c:orientation val="maxMin"/>
        </c:scaling>
        <c:axPos val="l"/>
        <c:delete val="1"/>
        <c:majorTickMark val="out"/>
        <c:minorTickMark val="none"/>
        <c:tickLblPos val="nextTo"/>
        <c:crossAx val="49816259"/>
        <c:crosses val="max"/>
        <c:auto val="1"/>
        <c:lblOffset val="100"/>
        <c:tickLblSkip val="1"/>
        <c:noMultiLvlLbl val="0"/>
      </c:catAx>
      <c:valAx>
        <c:axId val="49816259"/>
        <c:scaling>
          <c:orientation val="minMax"/>
        </c:scaling>
        <c:axPos val="t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660066"/>
                </a:solidFill>
              </a:defRPr>
            </a:pPr>
          </a:p>
        </c:txPr>
        <c:crossAx val="33886306"/>
        <c:crosses val="max"/>
        <c:crossBetween val="between"/>
        <c:dispUnits/>
      </c:val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DD95CE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0.32375</cdr:x>
      <cdr:y>0.21125</cdr:y>
    </cdr:from>
    <cdr:to>
      <cdr:x>0.74275</cdr:x>
      <cdr:y>0.256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009900" y="1200150"/>
          <a:ext cx="3895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0.2165</cdr:y>
    </cdr:from>
    <cdr:to>
      <cdr:x>0.78725</cdr:x>
      <cdr:y>0.26175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4457700" y="1228725"/>
          <a:ext cx="2867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0.1695</cdr:y>
    </cdr:from>
    <cdr:to>
      <cdr:x>0.1625</cdr:x>
      <cdr:y>0.25375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62025"/>
          <a:ext cx="15144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финансов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</cdr:x>
      <cdr:y>0.264</cdr:y>
    </cdr:from>
    <cdr:to>
      <cdr:x>0.17225</cdr:x>
      <cdr:y>0.3415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504950"/>
          <a:ext cx="1600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Администрация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ЗАТО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Александровск</a:t>
          </a:r>
        </a:p>
      </cdr:txBody>
    </cdr:sp>
  </cdr:relSizeAnchor>
  <cdr:relSizeAnchor xmlns:cdr="http://schemas.openxmlformats.org/drawingml/2006/chartDrawing">
    <cdr:from>
      <cdr:x>0.005</cdr:x>
      <cdr:y>0.532</cdr:y>
    </cdr:from>
    <cdr:to>
      <cdr:x>0.195</cdr:x>
      <cdr:y>0.6475</cdr:y>
    </cdr:to>
    <cdr:sp>
      <cdr:nvSpPr>
        <cdr:cNvPr id="5" name="TextBox 5"/>
        <cdr:cNvSpPr txBox="1">
          <a:spLocks noChangeArrowheads="1"/>
        </cdr:cNvSpPr>
      </cdr:nvSpPr>
      <cdr:spPr>
        <a:xfrm>
          <a:off x="38100" y="3038475"/>
          <a:ext cx="1771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культуры, спорта и молодежной политики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0.011</cdr:x>
      <cdr:y>0.40325</cdr:y>
    </cdr:from>
    <cdr:to>
      <cdr:x>0.1435</cdr:x>
      <cdr:y>0.474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0" y="2295525"/>
          <a:ext cx="1228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</cdr:x>
      <cdr:y>0.3675</cdr:y>
    </cdr:from>
    <cdr:to>
      <cdr:x>0.18125</cdr:x>
      <cdr:y>0.43075</cdr:y>
    </cdr:to>
    <cdr:sp>
      <cdr:nvSpPr>
        <cdr:cNvPr id="7" name="TextBox 7"/>
        <cdr:cNvSpPr txBox="1">
          <a:spLocks noChangeArrowheads="1"/>
        </cdr:cNvSpPr>
      </cdr:nvSpPr>
      <cdr:spPr>
        <a:xfrm>
          <a:off x="9525" y="2095500"/>
          <a:ext cx="1666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УМС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0.004</cdr:x>
      <cdr:y>0.44725</cdr:y>
    </cdr:from>
    <cdr:to>
      <cdr:x>0.18725</cdr:x>
      <cdr:y>0.52925</cdr:y>
    </cdr:to>
    <cdr:sp>
      <cdr:nvSpPr>
        <cdr:cNvPr id="8" name="TextBox 8"/>
        <cdr:cNvSpPr txBox="1">
          <a:spLocks noChangeArrowheads="1"/>
        </cdr:cNvSpPr>
      </cdr:nvSpPr>
      <cdr:spPr>
        <a:xfrm>
          <a:off x="28575" y="2552700"/>
          <a:ext cx="17049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образования администрации ЗАТО Александровск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="84" zoomScaleNormal="84" zoomScaleSheetLayoutView="5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9.140625" style="19" customWidth="1"/>
    <col min="2" max="2" width="50.57421875" style="20" customWidth="1"/>
    <col min="3" max="3" width="15.421875" style="20" customWidth="1"/>
    <col min="4" max="4" width="28.00390625" style="20" customWidth="1"/>
    <col min="5" max="5" width="24.28125" style="20" customWidth="1"/>
    <col min="6" max="6" width="27.8515625" style="21" customWidth="1"/>
    <col min="7" max="7" width="25.421875" style="20" customWidth="1"/>
    <col min="8" max="9" width="24.00390625" style="20" customWidth="1"/>
    <col min="10" max="10" width="34.28125" style="18" customWidth="1"/>
    <col min="11" max="11" width="11.57421875" style="1" customWidth="1"/>
    <col min="12" max="16384" width="9.140625" style="1" customWidth="1"/>
  </cols>
  <sheetData>
    <row r="1" spans="1:10" ht="26.25" customHeight="1">
      <c r="A1" s="171" t="s">
        <v>103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26.25" customHeight="1">
      <c r="A2" s="172" t="s">
        <v>124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5:10" ht="12.75">
      <c r="E3" s="29"/>
      <c r="F3" s="31"/>
      <c r="I3" s="29"/>
      <c r="J3" s="30"/>
    </row>
    <row r="4" spans="1:10" ht="88.5" customHeight="1">
      <c r="A4" s="58" t="s">
        <v>18</v>
      </c>
      <c r="B4" s="59" t="s">
        <v>13</v>
      </c>
      <c r="C4" s="59" t="s">
        <v>16</v>
      </c>
      <c r="D4" s="59" t="s">
        <v>123</v>
      </c>
      <c r="E4" s="59" t="s">
        <v>104</v>
      </c>
      <c r="F4" s="59" t="s">
        <v>105</v>
      </c>
      <c r="G4" s="59" t="s">
        <v>106</v>
      </c>
      <c r="H4" s="59" t="s">
        <v>107</v>
      </c>
      <c r="I4" s="59" t="s">
        <v>116</v>
      </c>
      <c r="J4" s="60" t="s">
        <v>29</v>
      </c>
    </row>
    <row r="5" spans="1:15" ht="36" customHeight="1">
      <c r="A5" s="42" t="s">
        <v>20</v>
      </c>
      <c r="B5" s="43" t="s">
        <v>0</v>
      </c>
      <c r="C5" s="44" t="s">
        <v>24</v>
      </c>
      <c r="D5" s="45">
        <f aca="true" t="shared" si="0" ref="D5:I5">ROUND(D16*0.2+D24*0.3+D28*0.15+D32*0.35,4)</f>
        <v>2.175</v>
      </c>
      <c r="E5" s="45">
        <f t="shared" si="0"/>
        <v>2.096</v>
      </c>
      <c r="F5" s="45">
        <f t="shared" si="0"/>
        <v>2.234</v>
      </c>
      <c r="G5" s="45">
        <f t="shared" si="0"/>
        <v>2.175</v>
      </c>
      <c r="H5" s="45">
        <f>ROUND(H16*0.2+H24*0.3+H28*0.15+H32*0.35,4)</f>
        <v>2.1</v>
      </c>
      <c r="I5" s="45">
        <f t="shared" si="0"/>
        <v>2.4</v>
      </c>
      <c r="J5" s="61" t="s">
        <v>30</v>
      </c>
      <c r="O5" s="104"/>
    </row>
    <row r="6" spans="1:15" ht="36" customHeight="1">
      <c r="A6" s="46"/>
      <c r="B6" s="43" t="s">
        <v>44</v>
      </c>
      <c r="C6" s="44" t="s">
        <v>7</v>
      </c>
      <c r="D6" s="47">
        <v>40</v>
      </c>
      <c r="E6" s="47">
        <v>40</v>
      </c>
      <c r="F6" s="47">
        <v>40</v>
      </c>
      <c r="G6" s="47">
        <v>40</v>
      </c>
      <c r="H6" s="47">
        <v>40</v>
      </c>
      <c r="I6" s="62">
        <v>40</v>
      </c>
      <c r="J6" s="63" t="s">
        <v>30</v>
      </c>
      <c r="O6" s="104"/>
    </row>
    <row r="7" spans="1:11" ht="94.5" customHeight="1">
      <c r="A7" s="64" t="s">
        <v>14</v>
      </c>
      <c r="B7" s="65" t="s">
        <v>19</v>
      </c>
      <c r="C7" s="33" t="s">
        <v>7</v>
      </c>
      <c r="D7" s="66">
        <f>ROUND((D9-D11-D13-D14)/(D8-D10-D12)*100-100,2)</f>
        <v>-2.05</v>
      </c>
      <c r="E7" s="66">
        <f>ROUND((E9-E11-E13-E14)/(E8-E10-E12)*100-100,2)</f>
        <v>1.62</v>
      </c>
      <c r="F7" s="66">
        <f>ROUND((F9-F11-F13-F14)/(F8-F10-F12)*100-100,2)</f>
        <v>7.67</v>
      </c>
      <c r="G7" s="66">
        <f>ROUND((G9-G11-G13-G14)/(G8-G10-G12)*100-100,2)</f>
        <v>-1.98</v>
      </c>
      <c r="H7" s="66">
        <f>ROUND((H9-H11-H13-H14)/(H8-H10-H12)*100-100,2)</f>
        <v>-0.91</v>
      </c>
      <c r="I7" s="112"/>
      <c r="J7" s="109"/>
      <c r="K7" s="8"/>
    </row>
    <row r="8" spans="1:11" ht="46.5" customHeight="1">
      <c r="A8" s="123" t="s">
        <v>15</v>
      </c>
      <c r="B8" s="124"/>
      <c r="C8" s="67" t="s">
        <v>17</v>
      </c>
      <c r="D8" s="102">
        <v>41637347.3</v>
      </c>
      <c r="E8" s="102">
        <v>521301963.16</v>
      </c>
      <c r="F8" s="102">
        <v>13077425.1</v>
      </c>
      <c r="G8" s="102">
        <v>1472766657.81</v>
      </c>
      <c r="H8" s="102">
        <v>312406311.47</v>
      </c>
      <c r="I8" s="113"/>
      <c r="J8" s="110"/>
      <c r="K8" s="22"/>
    </row>
    <row r="9" spans="1:11" ht="49.5" customHeight="1">
      <c r="A9" s="123" t="s">
        <v>1</v>
      </c>
      <c r="B9" s="124"/>
      <c r="C9" s="67" t="s">
        <v>17</v>
      </c>
      <c r="D9" s="102">
        <v>41281744.63</v>
      </c>
      <c r="E9" s="102">
        <v>577697976.14</v>
      </c>
      <c r="F9" s="102">
        <v>14080304.94</v>
      </c>
      <c r="G9" s="102">
        <v>1528885755.2</v>
      </c>
      <c r="H9" s="102">
        <v>319913979.5</v>
      </c>
      <c r="I9" s="113"/>
      <c r="J9" s="110"/>
      <c r="K9" s="8"/>
    </row>
    <row r="10" spans="1:11" ht="45.75" customHeight="1">
      <c r="A10" s="123" t="s">
        <v>2</v>
      </c>
      <c r="B10" s="124"/>
      <c r="C10" s="67" t="s">
        <v>17</v>
      </c>
      <c r="D10" s="102">
        <v>0</v>
      </c>
      <c r="E10" s="102">
        <v>52708043.6</v>
      </c>
      <c r="F10" s="102">
        <v>0</v>
      </c>
      <c r="G10" s="102">
        <v>816438225.24</v>
      </c>
      <c r="H10" s="102">
        <v>30628874.15</v>
      </c>
      <c r="I10" s="113"/>
      <c r="J10" s="110"/>
      <c r="K10" s="8"/>
    </row>
    <row r="11" spans="1:11" ht="35.25" customHeight="1">
      <c r="A11" s="123" t="s">
        <v>3</v>
      </c>
      <c r="B11" s="124"/>
      <c r="C11" s="67" t="s">
        <v>17</v>
      </c>
      <c r="D11" s="102">
        <v>0</v>
      </c>
      <c r="E11" s="102">
        <v>109351870.04</v>
      </c>
      <c r="F11" s="102">
        <v>0</v>
      </c>
      <c r="G11" s="102">
        <v>874716277.24</v>
      </c>
      <c r="H11" s="102">
        <v>33397128.15</v>
      </c>
      <c r="I11" s="113"/>
      <c r="J11" s="110"/>
      <c r="K11" s="8"/>
    </row>
    <row r="12" spans="1:10" ht="42.75" customHeight="1">
      <c r="A12" s="123" t="s">
        <v>4</v>
      </c>
      <c r="B12" s="124"/>
      <c r="C12" s="67" t="s">
        <v>17</v>
      </c>
      <c r="D12" s="102">
        <v>0</v>
      </c>
      <c r="E12" s="102">
        <f>СФС!B4</f>
        <v>48420730.993</v>
      </c>
      <c r="F12" s="102">
        <f>СФС!C4</f>
        <v>0</v>
      </c>
      <c r="G12" s="102">
        <f>СФС!D4</f>
        <v>16270304.3</v>
      </c>
      <c r="H12" s="102">
        <f>СФС!E4</f>
        <v>15337272.69</v>
      </c>
      <c r="I12" s="113"/>
      <c r="J12" s="110"/>
    </row>
    <row r="13" spans="1:11" ht="51" customHeight="1">
      <c r="A13" s="123" t="s">
        <v>5</v>
      </c>
      <c r="B13" s="124"/>
      <c r="C13" s="67" t="s">
        <v>17</v>
      </c>
      <c r="D13" s="102">
        <v>0</v>
      </c>
      <c r="E13" s="102">
        <f>СФС!B17</f>
        <v>41351791.24</v>
      </c>
      <c r="F13" s="102">
        <v>0</v>
      </c>
      <c r="G13" s="102">
        <f>СФС!D17</f>
        <v>26755027.3</v>
      </c>
      <c r="H13" s="102">
        <f>СФС!E17</f>
        <v>22494440.689999998</v>
      </c>
      <c r="I13" s="113"/>
      <c r="J13" s="110"/>
      <c r="K13" s="8"/>
    </row>
    <row r="14" spans="1:11" ht="48" customHeight="1">
      <c r="A14" s="139" t="s">
        <v>6</v>
      </c>
      <c r="B14" s="140"/>
      <c r="C14" s="68" t="s">
        <v>17</v>
      </c>
      <c r="D14" s="102">
        <v>500000</v>
      </c>
      <c r="E14" s="102">
        <v>0</v>
      </c>
      <c r="F14" s="102">
        <v>0</v>
      </c>
      <c r="G14" s="102">
        <v>0</v>
      </c>
      <c r="H14" s="102">
        <v>0</v>
      </c>
      <c r="I14" s="114"/>
      <c r="J14" s="111"/>
      <c r="K14" s="8"/>
    </row>
    <row r="15" spans="1:10" ht="30.75" customHeight="1">
      <c r="A15" s="125" t="s">
        <v>26</v>
      </c>
      <c r="B15" s="126"/>
      <c r="C15" s="38" t="s">
        <v>7</v>
      </c>
      <c r="D15" s="96">
        <v>20</v>
      </c>
      <c r="E15" s="94">
        <v>20</v>
      </c>
      <c r="F15" s="96">
        <f>E15</f>
        <v>20</v>
      </c>
      <c r="G15" s="96">
        <f>F15</f>
        <v>20</v>
      </c>
      <c r="H15" s="96">
        <f>G15</f>
        <v>20</v>
      </c>
      <c r="I15" s="34">
        <v>20</v>
      </c>
      <c r="J15" s="69" t="s">
        <v>30</v>
      </c>
    </row>
    <row r="16" spans="1:10" ht="31.5" customHeight="1">
      <c r="A16" s="125" t="s">
        <v>25</v>
      </c>
      <c r="B16" s="126"/>
      <c r="C16" s="38" t="s">
        <v>24</v>
      </c>
      <c r="D16" s="96">
        <v>1</v>
      </c>
      <c r="E16" s="96">
        <f>ROUND(1-E7/100,2)</f>
        <v>0.98</v>
      </c>
      <c r="F16" s="96">
        <f>ROUND(1-F7/100,2)</f>
        <v>0.92</v>
      </c>
      <c r="G16" s="96">
        <v>1</v>
      </c>
      <c r="H16" s="96">
        <v>1</v>
      </c>
      <c r="I16" s="39">
        <v>1</v>
      </c>
      <c r="J16" s="70" t="s">
        <v>30</v>
      </c>
    </row>
    <row r="17" spans="1:10" ht="57.75" customHeight="1">
      <c r="A17" s="53" t="s">
        <v>22</v>
      </c>
      <c r="B17" s="32" t="s">
        <v>21</v>
      </c>
      <c r="C17" s="33" t="s">
        <v>31</v>
      </c>
      <c r="D17" s="96">
        <f>D18</f>
        <v>2</v>
      </c>
      <c r="E17" s="96">
        <f>E18</f>
        <v>3</v>
      </c>
      <c r="F17" s="96">
        <f>F18</f>
        <v>1</v>
      </c>
      <c r="G17" s="96">
        <f>G18</f>
        <v>2</v>
      </c>
      <c r="H17" s="54">
        <f>H18</f>
        <v>3</v>
      </c>
      <c r="I17" s="120"/>
      <c r="J17" s="136" t="s">
        <v>32</v>
      </c>
    </row>
    <row r="18" spans="1:10" ht="78.75" customHeight="1">
      <c r="A18" s="130" t="s">
        <v>8</v>
      </c>
      <c r="B18" s="131"/>
      <c r="C18" s="55" t="s">
        <v>12</v>
      </c>
      <c r="D18" s="102">
        <v>2</v>
      </c>
      <c r="E18" s="102">
        <v>3</v>
      </c>
      <c r="F18" s="102">
        <v>1</v>
      </c>
      <c r="G18" s="102">
        <v>2</v>
      </c>
      <c r="H18" s="102">
        <v>3</v>
      </c>
      <c r="I18" s="120"/>
      <c r="J18" s="137"/>
    </row>
    <row r="19" spans="1:10" ht="19.5" customHeight="1">
      <c r="A19" s="128" t="s">
        <v>23</v>
      </c>
      <c r="B19" s="129"/>
      <c r="C19" s="56"/>
      <c r="D19" s="102"/>
      <c r="E19" s="102"/>
      <c r="F19" s="102"/>
      <c r="G19" s="102"/>
      <c r="H19" s="102"/>
      <c r="I19" s="120"/>
      <c r="J19" s="137"/>
    </row>
    <row r="20" spans="1:10" ht="66.75" customHeight="1">
      <c r="A20" s="127" t="s">
        <v>9</v>
      </c>
      <c r="B20" s="127"/>
      <c r="C20" s="57" t="s">
        <v>12</v>
      </c>
      <c r="D20" s="102">
        <v>3</v>
      </c>
      <c r="E20" s="102">
        <v>7</v>
      </c>
      <c r="F20" s="102">
        <v>0</v>
      </c>
      <c r="G20" s="102">
        <v>6</v>
      </c>
      <c r="H20" s="102">
        <v>5</v>
      </c>
      <c r="I20" s="120"/>
      <c r="J20" s="137"/>
    </row>
    <row r="21" spans="1:10" ht="82.5" customHeight="1">
      <c r="A21" s="127" t="s">
        <v>10</v>
      </c>
      <c r="B21" s="127"/>
      <c r="C21" s="57" t="s">
        <v>12</v>
      </c>
      <c r="D21" s="102">
        <v>3</v>
      </c>
      <c r="E21" s="102">
        <v>4</v>
      </c>
      <c r="F21" s="102">
        <v>2</v>
      </c>
      <c r="G21" s="102">
        <v>0</v>
      </c>
      <c r="H21" s="102">
        <v>1</v>
      </c>
      <c r="I21" s="120"/>
      <c r="J21" s="137"/>
    </row>
    <row r="22" spans="1:10" ht="64.5" customHeight="1">
      <c r="A22" s="127" t="s">
        <v>11</v>
      </c>
      <c r="B22" s="127"/>
      <c r="C22" s="57" t="s">
        <v>12</v>
      </c>
      <c r="D22" s="102">
        <v>0</v>
      </c>
      <c r="E22" s="102">
        <v>7</v>
      </c>
      <c r="F22" s="102">
        <v>0</v>
      </c>
      <c r="G22" s="102">
        <v>3</v>
      </c>
      <c r="H22" s="102">
        <v>1</v>
      </c>
      <c r="I22" s="120"/>
      <c r="J22" s="138"/>
    </row>
    <row r="23" spans="1:10" ht="27" customHeight="1">
      <c r="A23" s="132" t="s">
        <v>26</v>
      </c>
      <c r="B23" s="132"/>
      <c r="C23" s="33" t="s">
        <v>7</v>
      </c>
      <c r="D23" s="96">
        <v>30</v>
      </c>
      <c r="E23" s="96">
        <v>30</v>
      </c>
      <c r="F23" s="96">
        <f>E23</f>
        <v>30</v>
      </c>
      <c r="G23" s="96">
        <f>F23</f>
        <v>30</v>
      </c>
      <c r="H23" s="96">
        <f>G23</f>
        <v>30</v>
      </c>
      <c r="I23" s="34">
        <v>30</v>
      </c>
      <c r="J23" s="71" t="s">
        <v>30</v>
      </c>
    </row>
    <row r="24" spans="1:10" ht="27" customHeight="1">
      <c r="A24" s="132" t="s">
        <v>37</v>
      </c>
      <c r="B24" s="132"/>
      <c r="C24" s="33" t="s">
        <v>24</v>
      </c>
      <c r="D24" s="96">
        <v>0.25</v>
      </c>
      <c r="E24" s="96">
        <v>0</v>
      </c>
      <c r="F24" s="96">
        <v>0.5</v>
      </c>
      <c r="G24" s="96">
        <v>0.25</v>
      </c>
      <c r="H24" s="96">
        <v>0</v>
      </c>
      <c r="I24" s="34">
        <v>1</v>
      </c>
      <c r="J24" s="71" t="s">
        <v>30</v>
      </c>
    </row>
    <row r="25" spans="1:10" ht="76.5" customHeight="1">
      <c r="A25" s="37" t="s">
        <v>33</v>
      </c>
      <c r="B25" s="32" t="s">
        <v>34</v>
      </c>
      <c r="C25" s="38" t="s">
        <v>35</v>
      </c>
      <c r="D25" s="94">
        <f>D26</f>
        <v>0</v>
      </c>
      <c r="E25" s="94">
        <f>E26</f>
        <v>0</v>
      </c>
      <c r="F25" s="94">
        <f>F26</f>
        <v>0</v>
      </c>
      <c r="G25" s="94">
        <f>G26</f>
        <v>0</v>
      </c>
      <c r="H25" s="94">
        <f>H26</f>
        <v>0</v>
      </c>
      <c r="I25" s="39"/>
      <c r="J25" s="133"/>
    </row>
    <row r="26" spans="1:10" ht="53.25" customHeight="1">
      <c r="A26" s="121" t="s">
        <v>36</v>
      </c>
      <c r="B26" s="122"/>
      <c r="C26" s="35" t="s">
        <v>12</v>
      </c>
      <c r="D26" s="35">
        <v>0</v>
      </c>
      <c r="E26" s="35">
        <v>0</v>
      </c>
      <c r="F26" s="35">
        <v>0</v>
      </c>
      <c r="G26" s="35">
        <v>0</v>
      </c>
      <c r="H26" s="36">
        <v>0</v>
      </c>
      <c r="I26" s="36"/>
      <c r="J26" s="133"/>
    </row>
    <row r="27" spans="1:10" ht="22.5" customHeight="1">
      <c r="A27" s="132" t="s">
        <v>26</v>
      </c>
      <c r="B27" s="132"/>
      <c r="C27" s="33" t="s">
        <v>7</v>
      </c>
      <c r="D27" s="96">
        <v>15</v>
      </c>
      <c r="E27" s="96">
        <v>15</v>
      </c>
      <c r="F27" s="96">
        <f>E27</f>
        <v>15</v>
      </c>
      <c r="G27" s="96">
        <f>F27</f>
        <v>15</v>
      </c>
      <c r="H27" s="96">
        <f>G27</f>
        <v>15</v>
      </c>
      <c r="I27" s="34">
        <v>15</v>
      </c>
      <c r="J27" s="71" t="s">
        <v>30</v>
      </c>
    </row>
    <row r="28" spans="1:10" ht="29.25" customHeight="1">
      <c r="A28" s="132" t="s">
        <v>38</v>
      </c>
      <c r="B28" s="132"/>
      <c r="C28" s="33" t="s">
        <v>24</v>
      </c>
      <c r="D28" s="96">
        <f>ROUND(1-D25/100,4)</f>
        <v>1</v>
      </c>
      <c r="E28" s="96">
        <f>ROUND(1-E25/100,4)</f>
        <v>1</v>
      </c>
      <c r="F28" s="96">
        <f>ROUND(1-F25/100,4)</f>
        <v>1</v>
      </c>
      <c r="G28" s="96">
        <f>ROUND(1-G25/100,4)</f>
        <v>1</v>
      </c>
      <c r="H28" s="96">
        <f>ROUND(1-H25/100,4)</f>
        <v>1</v>
      </c>
      <c r="I28" s="34">
        <v>1</v>
      </c>
      <c r="J28" s="71" t="s">
        <v>30</v>
      </c>
    </row>
    <row r="29" spans="1:10" ht="60.75" customHeight="1">
      <c r="A29" s="37" t="s">
        <v>39</v>
      </c>
      <c r="B29" s="32" t="s">
        <v>40</v>
      </c>
      <c r="C29" s="40" t="s">
        <v>42</v>
      </c>
      <c r="D29" s="94">
        <f>D30</f>
        <v>0</v>
      </c>
      <c r="E29" s="94">
        <f>E30</f>
        <v>0</v>
      </c>
      <c r="F29" s="94">
        <f>F30</f>
        <v>0</v>
      </c>
      <c r="G29" s="94">
        <f>G30</f>
        <v>0</v>
      </c>
      <c r="H29" s="94">
        <f>H30</f>
        <v>0</v>
      </c>
      <c r="I29" s="34"/>
      <c r="J29" s="134" t="s">
        <v>117</v>
      </c>
    </row>
    <row r="30" spans="1:11" ht="46.5" customHeight="1">
      <c r="A30" s="121" t="s">
        <v>41</v>
      </c>
      <c r="B30" s="122"/>
      <c r="C30" s="35" t="s">
        <v>42</v>
      </c>
      <c r="D30" s="35">
        <v>0</v>
      </c>
      <c r="E30" s="35">
        <v>0</v>
      </c>
      <c r="F30" s="35">
        <v>0</v>
      </c>
      <c r="G30" s="35">
        <v>0</v>
      </c>
      <c r="H30" s="36">
        <v>0</v>
      </c>
      <c r="I30" s="41"/>
      <c r="J30" s="135"/>
      <c r="K30" s="4"/>
    </row>
    <row r="31" spans="1:10" ht="24.75" customHeight="1">
      <c r="A31" s="132" t="s">
        <v>26</v>
      </c>
      <c r="B31" s="132"/>
      <c r="C31" s="33" t="s">
        <v>7</v>
      </c>
      <c r="D31" s="96">
        <v>35</v>
      </c>
      <c r="E31" s="96">
        <v>35</v>
      </c>
      <c r="F31" s="96">
        <f>E31</f>
        <v>35</v>
      </c>
      <c r="G31" s="96">
        <f>F31</f>
        <v>35</v>
      </c>
      <c r="H31" s="96">
        <f>G31</f>
        <v>35</v>
      </c>
      <c r="I31" s="34">
        <v>35</v>
      </c>
      <c r="J31" s="71" t="s">
        <v>30</v>
      </c>
    </row>
    <row r="32" spans="1:10" ht="24.75" customHeight="1">
      <c r="A32" s="132" t="s">
        <v>43</v>
      </c>
      <c r="B32" s="132"/>
      <c r="C32" s="33" t="s">
        <v>24</v>
      </c>
      <c r="D32" s="96">
        <v>5</v>
      </c>
      <c r="E32" s="96">
        <v>5</v>
      </c>
      <c r="F32" s="96">
        <v>5</v>
      </c>
      <c r="G32" s="96">
        <v>5</v>
      </c>
      <c r="H32" s="96">
        <v>5</v>
      </c>
      <c r="I32" s="34">
        <v>5</v>
      </c>
      <c r="J32" s="71" t="s">
        <v>30</v>
      </c>
    </row>
    <row r="33" spans="1:10" ht="26.25" customHeight="1">
      <c r="A33" s="42" t="s">
        <v>45</v>
      </c>
      <c r="B33" s="43" t="s">
        <v>46</v>
      </c>
      <c r="C33" s="44" t="s">
        <v>24</v>
      </c>
      <c r="D33" s="45">
        <f>ROUND(D37/100*D38+D41/100*D42,4)</f>
        <v>1</v>
      </c>
      <c r="E33" s="45">
        <f>ROUND(E37/100*E38+E41/100*E42,4)</f>
        <v>1</v>
      </c>
      <c r="F33" s="45">
        <f>ROUND(F37/100*F38+F41/100*F42,4)</f>
        <v>0.55</v>
      </c>
      <c r="G33" s="45">
        <f>ROUND(G37/100*G38+G41/100*G42,4)</f>
        <v>0.55</v>
      </c>
      <c r="H33" s="45">
        <f>ROUND(H37/100*H38+H41/100*H42,4)</f>
        <v>0.55</v>
      </c>
      <c r="I33" s="45">
        <f>ROUND(I38*0.55+I42*0.45,4)</f>
        <v>1</v>
      </c>
      <c r="J33" s="61" t="s">
        <v>30</v>
      </c>
    </row>
    <row r="34" spans="1:10" ht="23.25" customHeight="1">
      <c r="A34" s="46"/>
      <c r="B34" s="43" t="s">
        <v>44</v>
      </c>
      <c r="C34" s="44" t="s">
        <v>7</v>
      </c>
      <c r="D34" s="47">
        <v>40</v>
      </c>
      <c r="E34" s="47">
        <v>40</v>
      </c>
      <c r="F34" s="47">
        <v>40</v>
      </c>
      <c r="G34" s="47">
        <v>40</v>
      </c>
      <c r="H34" s="47">
        <v>40</v>
      </c>
      <c r="I34" s="62">
        <v>40</v>
      </c>
      <c r="J34" s="63" t="s">
        <v>30</v>
      </c>
    </row>
    <row r="35" spans="1:10" ht="50.25" customHeight="1">
      <c r="A35" s="37" t="s">
        <v>50</v>
      </c>
      <c r="B35" s="32" t="s">
        <v>47</v>
      </c>
      <c r="C35" s="40" t="s">
        <v>49</v>
      </c>
      <c r="D35" s="94" t="str">
        <f>D36</f>
        <v>нет</v>
      </c>
      <c r="E35" s="94" t="str">
        <f>E36</f>
        <v>нет</v>
      </c>
      <c r="F35" s="94" t="str">
        <f>F36</f>
        <v>нет</v>
      </c>
      <c r="G35" s="94" t="str">
        <f>G36</f>
        <v>нет</v>
      </c>
      <c r="H35" s="72" t="str">
        <f>H36</f>
        <v>нет</v>
      </c>
      <c r="I35" s="120"/>
      <c r="J35" s="109" t="s">
        <v>51</v>
      </c>
    </row>
    <row r="36" spans="1:10" ht="49.5" customHeight="1">
      <c r="A36" s="121" t="s">
        <v>48</v>
      </c>
      <c r="B36" s="122"/>
      <c r="C36" s="57" t="s">
        <v>49</v>
      </c>
      <c r="D36" s="103" t="s">
        <v>55</v>
      </c>
      <c r="E36" s="103" t="s">
        <v>55</v>
      </c>
      <c r="F36" s="103" t="s">
        <v>55</v>
      </c>
      <c r="G36" s="103" t="s">
        <v>55</v>
      </c>
      <c r="H36" s="103" t="s">
        <v>55</v>
      </c>
      <c r="I36" s="120"/>
      <c r="J36" s="111"/>
    </row>
    <row r="37" spans="1:10" ht="22.5" customHeight="1">
      <c r="A37" s="132" t="s">
        <v>26</v>
      </c>
      <c r="B37" s="132"/>
      <c r="C37" s="33" t="s">
        <v>7</v>
      </c>
      <c r="D37" s="96">
        <v>55</v>
      </c>
      <c r="E37" s="96">
        <v>55</v>
      </c>
      <c r="F37" s="96">
        <f>E37</f>
        <v>55</v>
      </c>
      <c r="G37" s="96">
        <f>F37</f>
        <v>55</v>
      </c>
      <c r="H37" s="54">
        <f>G37</f>
        <v>55</v>
      </c>
      <c r="I37" s="54">
        <v>55</v>
      </c>
      <c r="J37" s="71" t="s">
        <v>30</v>
      </c>
    </row>
    <row r="38" spans="1:10" ht="24" customHeight="1">
      <c r="A38" s="132" t="s">
        <v>70</v>
      </c>
      <c r="B38" s="132"/>
      <c r="C38" s="33" t="s">
        <v>24</v>
      </c>
      <c r="D38" s="96">
        <v>1</v>
      </c>
      <c r="E38" s="96">
        <v>1</v>
      </c>
      <c r="F38" s="96">
        <v>1</v>
      </c>
      <c r="G38" s="96">
        <v>1</v>
      </c>
      <c r="H38" s="54">
        <v>1</v>
      </c>
      <c r="I38" s="54">
        <v>1</v>
      </c>
      <c r="J38" s="71" t="s">
        <v>30</v>
      </c>
    </row>
    <row r="39" spans="1:10" ht="80.25" customHeight="1">
      <c r="A39" s="37" t="s">
        <v>52</v>
      </c>
      <c r="B39" s="32" t="s">
        <v>53</v>
      </c>
      <c r="C39" s="40" t="s">
        <v>49</v>
      </c>
      <c r="D39" s="94" t="str">
        <f>D40</f>
        <v>нет</v>
      </c>
      <c r="E39" s="94" t="str">
        <f>E40</f>
        <v>нет</v>
      </c>
      <c r="F39" s="94" t="str">
        <f>F40</f>
        <v>да</v>
      </c>
      <c r="G39" s="94" t="str">
        <f>G40</f>
        <v>да</v>
      </c>
      <c r="H39" s="72" t="str">
        <f>H40</f>
        <v>да</v>
      </c>
      <c r="I39" s="112"/>
      <c r="J39" s="109" t="s">
        <v>51</v>
      </c>
    </row>
    <row r="40" spans="1:11" ht="71.25" customHeight="1">
      <c r="A40" s="121" t="s">
        <v>56</v>
      </c>
      <c r="B40" s="122"/>
      <c r="C40" s="57" t="s">
        <v>49</v>
      </c>
      <c r="D40" s="103" t="s">
        <v>55</v>
      </c>
      <c r="E40" s="103" t="s">
        <v>55</v>
      </c>
      <c r="F40" s="97" t="s">
        <v>54</v>
      </c>
      <c r="G40" s="97" t="s">
        <v>54</v>
      </c>
      <c r="H40" s="97" t="s">
        <v>54</v>
      </c>
      <c r="I40" s="114"/>
      <c r="J40" s="111"/>
      <c r="K40" s="4"/>
    </row>
    <row r="41" spans="1:10" ht="28.5" customHeight="1">
      <c r="A41" s="132" t="s">
        <v>26</v>
      </c>
      <c r="B41" s="132"/>
      <c r="C41" s="33" t="s">
        <v>7</v>
      </c>
      <c r="D41" s="96">
        <v>45</v>
      </c>
      <c r="E41" s="96">
        <v>45</v>
      </c>
      <c r="F41" s="96">
        <f>E41</f>
        <v>45</v>
      </c>
      <c r="G41" s="96">
        <f>F41</f>
        <v>45</v>
      </c>
      <c r="H41" s="54">
        <f>G41</f>
        <v>45</v>
      </c>
      <c r="I41" s="54">
        <v>45</v>
      </c>
      <c r="J41" s="71" t="s">
        <v>30</v>
      </c>
    </row>
    <row r="42" spans="1:10" ht="26.25" customHeight="1">
      <c r="A42" s="144" t="s">
        <v>69</v>
      </c>
      <c r="B42" s="144"/>
      <c r="C42" s="98" t="s">
        <v>24</v>
      </c>
      <c r="D42" s="99">
        <v>1</v>
      </c>
      <c r="E42" s="99">
        <v>1</v>
      </c>
      <c r="F42" s="99">
        <v>0</v>
      </c>
      <c r="G42" s="99">
        <v>0</v>
      </c>
      <c r="H42" s="100">
        <v>0</v>
      </c>
      <c r="I42" s="100">
        <v>1</v>
      </c>
      <c r="J42" s="101" t="s">
        <v>30</v>
      </c>
    </row>
    <row r="43" spans="1:10" ht="23.25" customHeight="1">
      <c r="A43" s="42" t="s">
        <v>57</v>
      </c>
      <c r="B43" s="43" t="s">
        <v>58</v>
      </c>
      <c r="C43" s="44" t="s">
        <v>24</v>
      </c>
      <c r="D43" s="45">
        <f>ROUND(D48/100*D49+D53/100*D54,4)</f>
        <v>3</v>
      </c>
      <c r="E43" s="45">
        <f>ROUND(E48/100*E49+E53/100*E54,4)</f>
        <v>0</v>
      </c>
      <c r="F43" s="45">
        <f>ROUND(F48/100*F49+F53/100*F54,4)</f>
        <v>2.4</v>
      </c>
      <c r="G43" s="45">
        <f>ROUND(G48/100*G49+G53/100*G54,4)</f>
        <v>5</v>
      </c>
      <c r="H43" s="45">
        <f>ROUND(H48/100*H49+H53/100*H54,4)</f>
        <v>0</v>
      </c>
      <c r="I43" s="45">
        <f>ROUND(I49*0.6+I54*0.4,4)</f>
        <v>5</v>
      </c>
      <c r="J43" s="61" t="s">
        <v>30</v>
      </c>
    </row>
    <row r="44" spans="1:10" ht="21" customHeight="1">
      <c r="A44" s="46"/>
      <c r="B44" s="43" t="s">
        <v>44</v>
      </c>
      <c r="C44" s="44" t="s">
        <v>7</v>
      </c>
      <c r="D44" s="47">
        <v>10</v>
      </c>
      <c r="E44" s="47">
        <v>10</v>
      </c>
      <c r="F44" s="47">
        <v>10</v>
      </c>
      <c r="G44" s="47">
        <v>10</v>
      </c>
      <c r="H44" s="47">
        <v>10</v>
      </c>
      <c r="I44" s="73">
        <v>10</v>
      </c>
      <c r="J44" s="74" t="s">
        <v>30</v>
      </c>
    </row>
    <row r="45" spans="1:11" ht="57">
      <c r="A45" s="37" t="s">
        <v>59</v>
      </c>
      <c r="B45" s="32" t="s">
        <v>61</v>
      </c>
      <c r="C45" s="40" t="s">
        <v>7</v>
      </c>
      <c r="D45" s="48">
        <f>D46</f>
        <v>100.74479043512594</v>
      </c>
      <c r="E45" s="48">
        <f>E46</f>
        <v>64.47522093430074</v>
      </c>
      <c r="F45" s="48">
        <f>F46</f>
        <v>94.30596038931054</v>
      </c>
      <c r="G45" s="48">
        <f>G46</f>
        <v>111.85093853773851</v>
      </c>
      <c r="H45" s="51">
        <f>H46</f>
        <v>66.66666666666666</v>
      </c>
      <c r="I45" s="112"/>
      <c r="J45" s="141"/>
      <c r="K45" s="93"/>
    </row>
    <row r="46" spans="1:10" ht="57" customHeight="1">
      <c r="A46" s="145" t="s">
        <v>63</v>
      </c>
      <c r="B46" s="146"/>
      <c r="C46" s="147" t="s">
        <v>7</v>
      </c>
      <c r="D46" s="115">
        <f>776625.43/770883.96*100</f>
        <v>100.74479043512594</v>
      </c>
      <c r="E46" s="115">
        <f>81984668.03/127156862.5*100</f>
        <v>64.47522093430074</v>
      </c>
      <c r="F46" s="115">
        <f>1690449.08/1792515.63*100</f>
        <v>94.30596038931054</v>
      </c>
      <c r="G46" s="115">
        <f>158980.45/142136*100</f>
        <v>111.85093853773851</v>
      </c>
      <c r="H46" s="115">
        <f>5000/7500*100</f>
        <v>66.66666666666666</v>
      </c>
      <c r="I46" s="113"/>
      <c r="J46" s="142"/>
    </row>
    <row r="47" spans="1:11" ht="45.75" customHeight="1">
      <c r="A47" s="151" t="s">
        <v>62</v>
      </c>
      <c r="B47" s="152"/>
      <c r="C47" s="148"/>
      <c r="D47" s="116"/>
      <c r="E47" s="116"/>
      <c r="F47" s="116"/>
      <c r="G47" s="116"/>
      <c r="H47" s="116"/>
      <c r="I47" s="114"/>
      <c r="J47" s="143"/>
      <c r="K47" s="8"/>
    </row>
    <row r="48" spans="1:10" ht="21.75" customHeight="1">
      <c r="A48" s="149" t="s">
        <v>26</v>
      </c>
      <c r="B48" s="149"/>
      <c r="C48" s="49" t="s">
        <v>7</v>
      </c>
      <c r="D48" s="50">
        <v>60</v>
      </c>
      <c r="E48" s="50">
        <v>60</v>
      </c>
      <c r="F48" s="50">
        <f>E48</f>
        <v>60</v>
      </c>
      <c r="G48" s="50">
        <f>F48</f>
        <v>60</v>
      </c>
      <c r="H48" s="52">
        <f>G48</f>
        <v>60</v>
      </c>
      <c r="I48" s="75">
        <v>60</v>
      </c>
      <c r="J48" s="76" t="s">
        <v>30</v>
      </c>
    </row>
    <row r="49" spans="1:10" ht="26.25" customHeight="1">
      <c r="A49" s="150" t="s">
        <v>68</v>
      </c>
      <c r="B49" s="150"/>
      <c r="C49" s="49" t="s">
        <v>24</v>
      </c>
      <c r="D49" s="50">
        <v>5</v>
      </c>
      <c r="E49" s="50">
        <v>0</v>
      </c>
      <c r="F49" s="50">
        <v>4</v>
      </c>
      <c r="G49" s="50">
        <v>5</v>
      </c>
      <c r="H49" s="52">
        <v>0</v>
      </c>
      <c r="I49" s="77">
        <v>5</v>
      </c>
      <c r="J49" s="74" t="s">
        <v>30</v>
      </c>
    </row>
    <row r="50" spans="1:10" ht="42.75">
      <c r="A50" s="37" t="s">
        <v>60</v>
      </c>
      <c r="B50" s="32" t="s">
        <v>64</v>
      </c>
      <c r="C50" s="40" t="s">
        <v>7</v>
      </c>
      <c r="D50" s="48">
        <f>D51</f>
        <v>2161.253479312379</v>
      </c>
      <c r="E50" s="48">
        <f>E51</f>
        <v>592.6124990250813</v>
      </c>
      <c r="F50" s="48">
        <f>F51</f>
        <v>4837.908840841195</v>
      </c>
      <c r="G50" s="48">
        <f>G51</f>
        <v>0</v>
      </c>
      <c r="H50" s="51">
        <f>H51</f>
        <v>5399.6</v>
      </c>
      <c r="I50" s="112"/>
      <c r="J50" s="109"/>
    </row>
    <row r="51" spans="1:10" ht="48" customHeight="1">
      <c r="A51" s="145" t="s">
        <v>66</v>
      </c>
      <c r="B51" s="146"/>
      <c r="C51" s="147" t="s">
        <v>7</v>
      </c>
      <c r="D51" s="115">
        <f>16784844.3/776625.438*100</f>
        <v>2161.253479312379</v>
      </c>
      <c r="E51" s="115">
        <f>485851390.03/81984668.03*100</f>
        <v>592.6124990250813</v>
      </c>
      <c r="F51" s="115">
        <f>81782.43/1690.45*100</f>
        <v>4837.908840841195</v>
      </c>
      <c r="G51" s="115">
        <f>0/158980.45*100</f>
        <v>0</v>
      </c>
      <c r="H51" s="115">
        <f>269.98/5*100</f>
        <v>5399.6</v>
      </c>
      <c r="I51" s="113"/>
      <c r="J51" s="110"/>
    </row>
    <row r="52" spans="1:10" ht="63" customHeight="1">
      <c r="A52" s="151" t="s">
        <v>65</v>
      </c>
      <c r="B52" s="152"/>
      <c r="C52" s="148"/>
      <c r="D52" s="116"/>
      <c r="E52" s="116"/>
      <c r="F52" s="116"/>
      <c r="G52" s="116"/>
      <c r="H52" s="116"/>
      <c r="I52" s="114"/>
      <c r="J52" s="111"/>
    </row>
    <row r="53" spans="1:10" ht="22.5" customHeight="1">
      <c r="A53" s="132" t="s">
        <v>26</v>
      </c>
      <c r="B53" s="132"/>
      <c r="C53" s="33" t="s">
        <v>7</v>
      </c>
      <c r="D53" s="96">
        <v>40</v>
      </c>
      <c r="E53" s="96">
        <v>40</v>
      </c>
      <c r="F53" s="96">
        <f>E53</f>
        <v>40</v>
      </c>
      <c r="G53" s="96">
        <f>F53</f>
        <v>40</v>
      </c>
      <c r="H53" s="54">
        <f>G53</f>
        <v>40</v>
      </c>
      <c r="I53" s="78">
        <v>40</v>
      </c>
      <c r="J53" s="79" t="s">
        <v>30</v>
      </c>
    </row>
    <row r="54" spans="1:10" ht="32.25" customHeight="1">
      <c r="A54" s="132" t="s">
        <v>67</v>
      </c>
      <c r="B54" s="132"/>
      <c r="C54" s="33" t="s">
        <v>24</v>
      </c>
      <c r="D54" s="96">
        <v>0</v>
      </c>
      <c r="E54" s="96">
        <v>0</v>
      </c>
      <c r="F54" s="96">
        <v>0</v>
      </c>
      <c r="G54" s="96">
        <v>5</v>
      </c>
      <c r="H54" s="54">
        <v>0</v>
      </c>
      <c r="I54" s="54">
        <v>5</v>
      </c>
      <c r="J54" s="79" t="s">
        <v>30</v>
      </c>
    </row>
    <row r="55" spans="1:10" ht="33.75" customHeight="1">
      <c r="A55" s="42" t="s">
        <v>88</v>
      </c>
      <c r="B55" s="43" t="s">
        <v>89</v>
      </c>
      <c r="C55" s="44" t="s">
        <v>24</v>
      </c>
      <c r="D55" s="45">
        <f>ROUND(D62/100*D63+D69/100*D70+D77/100*D78+D84/100*D85,2)</f>
        <v>1</v>
      </c>
      <c r="E55" s="45">
        <f>ROUND(E62/100*E63+E69/100*E70+E77/100*E78+E84/100*E85,2)</f>
        <v>0.4</v>
      </c>
      <c r="F55" s="45">
        <f>ROUND(F62/100*F63+F69/100*F70+F77/100*F78+F84/100*F85,2)</f>
        <v>0.48</v>
      </c>
      <c r="G55" s="45">
        <f>ROUND(G62/100*G63+G69/100*G70+G77/100*G78+G84/100*G85,2)</f>
        <v>1</v>
      </c>
      <c r="H55" s="45">
        <f>ROUND(H62/100*H63+H69/100*H70+H77/100*H78+H84/100*H85,2)</f>
        <v>1</v>
      </c>
      <c r="I55" s="45">
        <f>ROUND(I63*0.3+I70*0.3+I78*0.2+I85*0.2,4)</f>
        <v>1</v>
      </c>
      <c r="J55" s="61" t="s">
        <v>30</v>
      </c>
    </row>
    <row r="56" spans="1:10" ht="30" customHeight="1">
      <c r="A56" s="46"/>
      <c r="B56" s="43" t="s">
        <v>44</v>
      </c>
      <c r="C56" s="44" t="s">
        <v>7</v>
      </c>
      <c r="D56" s="47">
        <v>10</v>
      </c>
      <c r="E56" s="47">
        <v>10</v>
      </c>
      <c r="F56" s="47">
        <v>10</v>
      </c>
      <c r="G56" s="47">
        <v>10</v>
      </c>
      <c r="H56" s="47">
        <v>10</v>
      </c>
      <c r="I56" s="73">
        <v>10</v>
      </c>
      <c r="J56" s="74" t="s">
        <v>30</v>
      </c>
    </row>
    <row r="57" spans="1:10" ht="40.5" customHeight="1">
      <c r="A57" s="37" t="s">
        <v>71</v>
      </c>
      <c r="B57" s="32" t="s">
        <v>73</v>
      </c>
      <c r="C57" s="33" t="s">
        <v>7</v>
      </c>
      <c r="D57" s="94">
        <f>D58</f>
        <v>0</v>
      </c>
      <c r="E57" s="94">
        <f>E58</f>
        <v>100</v>
      </c>
      <c r="F57" s="94">
        <f>F58</f>
        <v>87.73</v>
      </c>
      <c r="G57" s="94">
        <f>G58</f>
        <v>0</v>
      </c>
      <c r="H57" s="94">
        <f>H58</f>
        <v>0</v>
      </c>
      <c r="I57" s="112"/>
      <c r="J57" s="117"/>
    </row>
    <row r="58" spans="1:10" ht="54.75" customHeight="1">
      <c r="A58" s="154" t="s">
        <v>74</v>
      </c>
      <c r="B58" s="155"/>
      <c r="C58" s="106" t="s">
        <v>7</v>
      </c>
      <c r="D58" s="106">
        <v>0</v>
      </c>
      <c r="E58" s="106">
        <f>ROUND((100*368892/368890),2)</f>
        <v>100</v>
      </c>
      <c r="F58" s="106">
        <f>ROUND((100*551183.84/628270),2)</f>
        <v>87.73</v>
      </c>
      <c r="G58" s="106">
        <v>0</v>
      </c>
      <c r="H58" s="106">
        <v>0</v>
      </c>
      <c r="I58" s="113"/>
      <c r="J58" s="118"/>
    </row>
    <row r="59" spans="1:10" ht="44.25" customHeight="1">
      <c r="A59" s="156" t="s">
        <v>75</v>
      </c>
      <c r="B59" s="157"/>
      <c r="C59" s="107"/>
      <c r="D59" s="107"/>
      <c r="E59" s="107"/>
      <c r="F59" s="107"/>
      <c r="G59" s="107"/>
      <c r="H59" s="107"/>
      <c r="I59" s="113"/>
      <c r="J59" s="118"/>
    </row>
    <row r="60" spans="1:10" ht="30" customHeight="1">
      <c r="A60" s="156" t="s">
        <v>76</v>
      </c>
      <c r="B60" s="157"/>
      <c r="C60" s="107"/>
      <c r="D60" s="107"/>
      <c r="E60" s="107"/>
      <c r="F60" s="107"/>
      <c r="G60" s="107"/>
      <c r="H60" s="107"/>
      <c r="I60" s="113"/>
      <c r="J60" s="118"/>
    </row>
    <row r="61" spans="1:10" ht="51.75" customHeight="1">
      <c r="A61" s="158" t="s">
        <v>77</v>
      </c>
      <c r="B61" s="159"/>
      <c r="C61" s="108"/>
      <c r="D61" s="108"/>
      <c r="E61" s="108"/>
      <c r="F61" s="108"/>
      <c r="G61" s="108"/>
      <c r="H61" s="108"/>
      <c r="I61" s="114"/>
      <c r="J61" s="119"/>
    </row>
    <row r="62" spans="1:10" ht="20.25" customHeight="1">
      <c r="A62" s="153" t="s">
        <v>26</v>
      </c>
      <c r="B62" s="153"/>
      <c r="C62" s="33" t="s">
        <v>7</v>
      </c>
      <c r="D62" s="96">
        <v>30</v>
      </c>
      <c r="E62" s="96">
        <v>30</v>
      </c>
      <c r="F62" s="96">
        <v>30</v>
      </c>
      <c r="G62" s="96">
        <v>30</v>
      </c>
      <c r="H62" s="96">
        <v>30</v>
      </c>
      <c r="I62" s="34">
        <v>30</v>
      </c>
      <c r="J62" s="71" t="s">
        <v>30</v>
      </c>
    </row>
    <row r="63" spans="1:10" ht="24" customHeight="1">
      <c r="A63" s="132" t="s">
        <v>72</v>
      </c>
      <c r="B63" s="132"/>
      <c r="C63" s="33" t="s">
        <v>24</v>
      </c>
      <c r="D63" s="96">
        <v>1</v>
      </c>
      <c r="E63" s="96">
        <f>ROUND(1-((E58-50))/50,2)</f>
        <v>0</v>
      </c>
      <c r="F63" s="96">
        <f>ROUND(1-((F58-50))/50,2)</f>
        <v>0.25</v>
      </c>
      <c r="G63" s="96">
        <v>1</v>
      </c>
      <c r="H63" s="96">
        <v>1</v>
      </c>
      <c r="I63" s="34">
        <v>1</v>
      </c>
      <c r="J63" s="71" t="s">
        <v>30</v>
      </c>
    </row>
    <row r="64" spans="1:10" ht="46.5" customHeight="1">
      <c r="A64" s="37" t="s">
        <v>78</v>
      </c>
      <c r="B64" s="32" t="s">
        <v>79</v>
      </c>
      <c r="C64" s="33" t="s">
        <v>7</v>
      </c>
      <c r="D64" s="94">
        <f>D65</f>
        <v>0</v>
      </c>
      <c r="E64" s="94">
        <f>E65</f>
        <v>100</v>
      </c>
      <c r="F64" s="94">
        <f>F65</f>
        <v>100</v>
      </c>
      <c r="G64" s="94">
        <f>G65</f>
        <v>0</v>
      </c>
      <c r="H64" s="94">
        <f>H65</f>
        <v>0</v>
      </c>
      <c r="I64" s="112"/>
      <c r="J64" s="160"/>
    </row>
    <row r="65" spans="1:10" ht="26.25" customHeight="1">
      <c r="A65" s="154" t="s">
        <v>83</v>
      </c>
      <c r="B65" s="155"/>
      <c r="C65" s="106" t="s">
        <v>7</v>
      </c>
      <c r="D65" s="106">
        <v>0</v>
      </c>
      <c r="E65" s="106">
        <f>ROUND((100*5)/5,2)</f>
        <v>100</v>
      </c>
      <c r="F65" s="106">
        <f>ROUND((100*1)/1,2)</f>
        <v>100</v>
      </c>
      <c r="G65" s="106">
        <v>0</v>
      </c>
      <c r="H65" s="106">
        <v>0</v>
      </c>
      <c r="I65" s="113"/>
      <c r="J65" s="161"/>
    </row>
    <row r="66" spans="1:10" ht="41.25" customHeight="1">
      <c r="A66" s="156" t="s">
        <v>81</v>
      </c>
      <c r="B66" s="157"/>
      <c r="C66" s="107"/>
      <c r="D66" s="107"/>
      <c r="E66" s="107"/>
      <c r="F66" s="107"/>
      <c r="G66" s="107"/>
      <c r="H66" s="107"/>
      <c r="I66" s="113"/>
      <c r="J66" s="161"/>
    </row>
    <row r="67" spans="1:10" ht="30.75" customHeight="1">
      <c r="A67" s="156" t="s">
        <v>82</v>
      </c>
      <c r="B67" s="157"/>
      <c r="C67" s="107"/>
      <c r="D67" s="107"/>
      <c r="E67" s="107"/>
      <c r="F67" s="107"/>
      <c r="G67" s="107"/>
      <c r="H67" s="107"/>
      <c r="I67" s="113"/>
      <c r="J67" s="161"/>
    </row>
    <row r="68" spans="1:10" ht="30" customHeight="1">
      <c r="A68" s="158" t="s">
        <v>84</v>
      </c>
      <c r="B68" s="159"/>
      <c r="C68" s="108"/>
      <c r="D68" s="108"/>
      <c r="E68" s="108"/>
      <c r="F68" s="108"/>
      <c r="G68" s="107"/>
      <c r="H68" s="108"/>
      <c r="I68" s="114"/>
      <c r="J68" s="162"/>
    </row>
    <row r="69" spans="1:10" ht="24.75" customHeight="1">
      <c r="A69" s="153" t="s">
        <v>26</v>
      </c>
      <c r="B69" s="153"/>
      <c r="C69" s="33" t="s">
        <v>7</v>
      </c>
      <c r="D69" s="96">
        <v>30</v>
      </c>
      <c r="E69" s="96">
        <v>30</v>
      </c>
      <c r="F69" s="96">
        <v>30</v>
      </c>
      <c r="G69" s="96">
        <v>30</v>
      </c>
      <c r="H69" s="96">
        <v>30</v>
      </c>
      <c r="I69" s="34">
        <v>30</v>
      </c>
      <c r="J69" s="71" t="s">
        <v>30</v>
      </c>
    </row>
    <row r="70" spans="1:10" ht="22.5" customHeight="1">
      <c r="A70" s="132" t="s">
        <v>80</v>
      </c>
      <c r="B70" s="132"/>
      <c r="C70" s="33" t="s">
        <v>24</v>
      </c>
      <c r="D70" s="96">
        <v>1</v>
      </c>
      <c r="E70" s="96">
        <v>0</v>
      </c>
      <c r="F70" s="96">
        <v>0</v>
      </c>
      <c r="G70" s="96">
        <v>1</v>
      </c>
      <c r="H70" s="96">
        <v>1</v>
      </c>
      <c r="I70" s="80">
        <v>1</v>
      </c>
      <c r="J70" s="81" t="s">
        <v>30</v>
      </c>
    </row>
    <row r="71" spans="1:10" ht="43.5" customHeight="1">
      <c r="A71" s="53" t="s">
        <v>85</v>
      </c>
      <c r="B71" s="65" t="s">
        <v>90</v>
      </c>
      <c r="C71" s="33" t="s">
        <v>7</v>
      </c>
      <c r="D71" s="96">
        <f>D72</f>
        <v>0</v>
      </c>
      <c r="E71" s="96">
        <f>E72</f>
        <v>0</v>
      </c>
      <c r="F71" s="96">
        <f>F72</f>
        <v>0</v>
      </c>
      <c r="G71" s="96">
        <f>G72</f>
        <v>0</v>
      </c>
      <c r="H71" s="96">
        <f>H72</f>
        <v>0</v>
      </c>
      <c r="I71" s="112"/>
      <c r="J71" s="173"/>
    </row>
    <row r="72" spans="1:10" ht="45" customHeight="1">
      <c r="A72" s="165" t="s">
        <v>92</v>
      </c>
      <c r="B72" s="166"/>
      <c r="C72" s="105" t="s">
        <v>7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113"/>
      <c r="J72" s="173"/>
    </row>
    <row r="73" spans="1:10" ht="30" customHeight="1">
      <c r="A73" s="165" t="s">
        <v>93</v>
      </c>
      <c r="B73" s="166"/>
      <c r="C73" s="105"/>
      <c r="D73" s="105"/>
      <c r="E73" s="105"/>
      <c r="F73" s="105"/>
      <c r="G73" s="105"/>
      <c r="H73" s="105"/>
      <c r="I73" s="113"/>
      <c r="J73" s="173"/>
    </row>
    <row r="74" spans="1:10" ht="54" customHeight="1">
      <c r="A74" s="165" t="s">
        <v>94</v>
      </c>
      <c r="B74" s="166"/>
      <c r="C74" s="105"/>
      <c r="D74" s="105"/>
      <c r="E74" s="105"/>
      <c r="F74" s="105"/>
      <c r="G74" s="105"/>
      <c r="H74" s="105"/>
      <c r="I74" s="113"/>
      <c r="J74" s="173"/>
    </row>
    <row r="75" spans="1:10" ht="57" customHeight="1">
      <c r="A75" s="165" t="s">
        <v>108</v>
      </c>
      <c r="B75" s="166"/>
      <c r="C75" s="105"/>
      <c r="D75" s="105"/>
      <c r="E75" s="105"/>
      <c r="F75" s="105"/>
      <c r="G75" s="105"/>
      <c r="H75" s="105"/>
      <c r="I75" s="113"/>
      <c r="J75" s="173"/>
    </row>
    <row r="76" spans="1:10" ht="53.25" customHeight="1">
      <c r="A76" s="167" t="s">
        <v>95</v>
      </c>
      <c r="B76" s="168"/>
      <c r="C76" s="105"/>
      <c r="D76" s="105"/>
      <c r="E76" s="105"/>
      <c r="F76" s="105"/>
      <c r="G76" s="105"/>
      <c r="H76" s="105"/>
      <c r="I76" s="114"/>
      <c r="J76" s="173"/>
    </row>
    <row r="77" spans="1:10" ht="26.25" customHeight="1">
      <c r="A77" s="153" t="s">
        <v>26</v>
      </c>
      <c r="B77" s="153"/>
      <c r="C77" s="82" t="s">
        <v>7</v>
      </c>
      <c r="D77" s="95">
        <v>20</v>
      </c>
      <c r="E77" s="95">
        <v>20</v>
      </c>
      <c r="F77" s="95">
        <v>20</v>
      </c>
      <c r="G77" s="95">
        <v>20</v>
      </c>
      <c r="H77" s="95">
        <v>20</v>
      </c>
      <c r="I77" s="83">
        <v>20</v>
      </c>
      <c r="J77" s="79" t="s">
        <v>30</v>
      </c>
    </row>
    <row r="78" spans="1:10" ht="24.75" customHeight="1">
      <c r="A78" s="132" t="s">
        <v>86</v>
      </c>
      <c r="B78" s="132"/>
      <c r="C78" s="33" t="s">
        <v>24</v>
      </c>
      <c r="D78" s="96">
        <v>1</v>
      </c>
      <c r="E78" s="96">
        <v>1</v>
      </c>
      <c r="F78" s="96">
        <v>1</v>
      </c>
      <c r="G78" s="96">
        <v>1</v>
      </c>
      <c r="H78" s="96">
        <v>1</v>
      </c>
      <c r="I78" s="34">
        <v>1</v>
      </c>
      <c r="J78" s="71" t="s">
        <v>30</v>
      </c>
    </row>
    <row r="79" spans="1:10" ht="42.75">
      <c r="A79" s="37" t="s">
        <v>78</v>
      </c>
      <c r="B79" s="32" t="s">
        <v>91</v>
      </c>
      <c r="C79" s="33" t="s">
        <v>7</v>
      </c>
      <c r="D79" s="94">
        <f>D80</f>
        <v>0</v>
      </c>
      <c r="E79" s="94">
        <f>E80</f>
        <v>0</v>
      </c>
      <c r="F79" s="94">
        <f>F80</f>
        <v>0</v>
      </c>
      <c r="G79" s="94">
        <f>G80</f>
        <v>0</v>
      </c>
      <c r="H79" s="94">
        <f>H80</f>
        <v>0</v>
      </c>
      <c r="I79" s="112"/>
      <c r="J79" s="133"/>
    </row>
    <row r="80" spans="1:10" ht="50.25" customHeight="1">
      <c r="A80" s="163" t="s">
        <v>97</v>
      </c>
      <c r="B80" s="164"/>
      <c r="C80" s="106" t="s">
        <v>7</v>
      </c>
      <c r="D80" s="106">
        <v>0</v>
      </c>
      <c r="E80" s="105">
        <v>0</v>
      </c>
      <c r="F80" s="105">
        <v>0</v>
      </c>
      <c r="G80" s="106">
        <v>0</v>
      </c>
      <c r="H80" s="106">
        <v>0</v>
      </c>
      <c r="I80" s="113"/>
      <c r="J80" s="133"/>
    </row>
    <row r="81" spans="1:10" ht="56.25" customHeight="1">
      <c r="A81" s="165" t="s">
        <v>96</v>
      </c>
      <c r="B81" s="166"/>
      <c r="C81" s="107"/>
      <c r="D81" s="107"/>
      <c r="E81" s="105"/>
      <c r="F81" s="105"/>
      <c r="G81" s="107"/>
      <c r="H81" s="107"/>
      <c r="I81" s="113"/>
      <c r="J81" s="133"/>
    </row>
    <row r="82" spans="1:10" ht="43.5" customHeight="1">
      <c r="A82" s="165" t="s">
        <v>98</v>
      </c>
      <c r="B82" s="166"/>
      <c r="C82" s="107"/>
      <c r="D82" s="107"/>
      <c r="E82" s="105"/>
      <c r="F82" s="105"/>
      <c r="G82" s="107"/>
      <c r="H82" s="107"/>
      <c r="I82" s="113"/>
      <c r="J82" s="133"/>
    </row>
    <row r="83" spans="1:10" ht="55.5" customHeight="1">
      <c r="A83" s="167" t="s">
        <v>99</v>
      </c>
      <c r="B83" s="168"/>
      <c r="C83" s="108"/>
      <c r="D83" s="108"/>
      <c r="E83" s="105"/>
      <c r="F83" s="105"/>
      <c r="G83" s="107"/>
      <c r="H83" s="108"/>
      <c r="I83" s="114"/>
      <c r="J83" s="133"/>
    </row>
    <row r="84" spans="1:10" ht="28.5" customHeight="1">
      <c r="A84" s="153" t="s">
        <v>26</v>
      </c>
      <c r="B84" s="153"/>
      <c r="C84" s="33" t="s">
        <v>7</v>
      </c>
      <c r="D84" s="96">
        <v>20</v>
      </c>
      <c r="E84" s="96">
        <v>20</v>
      </c>
      <c r="F84" s="96">
        <v>20</v>
      </c>
      <c r="G84" s="96">
        <v>20</v>
      </c>
      <c r="H84" s="96">
        <v>20</v>
      </c>
      <c r="I84" s="34">
        <v>20</v>
      </c>
      <c r="J84" s="71" t="s">
        <v>30</v>
      </c>
    </row>
    <row r="85" spans="1:10" ht="22.5" customHeight="1">
      <c r="A85" s="132" t="s">
        <v>87</v>
      </c>
      <c r="B85" s="132"/>
      <c r="C85" s="33" t="s">
        <v>24</v>
      </c>
      <c r="D85" s="96">
        <v>1</v>
      </c>
      <c r="E85" s="96">
        <v>1</v>
      </c>
      <c r="F85" s="96">
        <v>1</v>
      </c>
      <c r="G85" s="96">
        <v>1</v>
      </c>
      <c r="H85" s="96">
        <v>1</v>
      </c>
      <c r="I85" s="34">
        <v>1</v>
      </c>
      <c r="J85" s="71" t="s">
        <v>30</v>
      </c>
    </row>
    <row r="86" spans="1:10" ht="45" customHeight="1">
      <c r="A86" s="169" t="s">
        <v>102</v>
      </c>
      <c r="B86" s="170"/>
      <c r="C86" s="84" t="s">
        <v>100</v>
      </c>
      <c r="D86" s="85">
        <f>ROUND(D6/100*D5+D34/100*D33+D44/100*D43+D56/100*D55,4)</f>
        <v>1.67</v>
      </c>
      <c r="E86" s="85">
        <f>ROUND(E6/100*E5+E34/100*E33+E44/100*E43+E56/100*E55,4)</f>
        <v>1.2784</v>
      </c>
      <c r="F86" s="85">
        <f>ROUND(F6/100*F5+F34/100*F33+F44/100*F43+F56/100*F55,4)</f>
        <v>1.4016</v>
      </c>
      <c r="G86" s="85">
        <f>ROUND(G6/100*G5+G34/100*G33+G44/100*G43+G56/100*G55,4)</f>
        <v>1.69</v>
      </c>
      <c r="H86" s="85">
        <f>ROUND(H6/100*H5+H34/100*H33+H44/100*H43+H56/100*H55,4)</f>
        <v>1.16</v>
      </c>
      <c r="I86" s="85">
        <f>I87</f>
        <v>2</v>
      </c>
      <c r="J86" s="86" t="s">
        <v>30</v>
      </c>
    </row>
    <row r="87" spans="1:10" ht="35.25" customHeight="1">
      <c r="A87" s="169" t="s">
        <v>101</v>
      </c>
      <c r="B87" s="170"/>
      <c r="C87" s="84" t="s">
        <v>100</v>
      </c>
      <c r="D87" s="87">
        <v>2</v>
      </c>
      <c r="E87" s="87">
        <v>2</v>
      </c>
      <c r="F87" s="87">
        <v>2</v>
      </c>
      <c r="G87" s="87">
        <v>2</v>
      </c>
      <c r="H87" s="87">
        <v>2</v>
      </c>
      <c r="I87" s="85">
        <f>ROUND(I5*0.4+I33*0.4+I43*0.1+I55*0.1,1)</f>
        <v>2</v>
      </c>
      <c r="J87" s="86" t="s">
        <v>30</v>
      </c>
    </row>
    <row r="88" spans="1:10" ht="40.5" customHeight="1">
      <c r="A88" s="169" t="s">
        <v>102</v>
      </c>
      <c r="B88" s="170"/>
      <c r="C88" s="88" t="s">
        <v>7</v>
      </c>
      <c r="D88" s="89">
        <f>ROUND(D86/D87*100,2)</f>
        <v>83.5</v>
      </c>
      <c r="E88" s="89">
        <f>ROUND(E86/E87*100,2)</f>
        <v>63.92</v>
      </c>
      <c r="F88" s="89">
        <f>ROUND(F86/F87*100,2)</f>
        <v>70.08</v>
      </c>
      <c r="G88" s="89">
        <f>ROUND(G86/G87*100,2)</f>
        <v>84.5</v>
      </c>
      <c r="H88" s="89">
        <f>ROUND(H86/H87*100,2)</f>
        <v>58</v>
      </c>
      <c r="I88" s="89">
        <f>I86/I87*100</f>
        <v>100</v>
      </c>
      <c r="J88" s="90" t="s">
        <v>30</v>
      </c>
    </row>
  </sheetData>
  <sheetProtection/>
  <mergeCells count="124">
    <mergeCell ref="J7:J14"/>
    <mergeCell ref="A88:B88"/>
    <mergeCell ref="A1:J1"/>
    <mergeCell ref="A2:J2"/>
    <mergeCell ref="A76:B76"/>
    <mergeCell ref="J71:J76"/>
    <mergeCell ref="C72:C76"/>
    <mergeCell ref="E72:E76"/>
    <mergeCell ref="F72:F76"/>
    <mergeCell ref="A73:B73"/>
    <mergeCell ref="A86:B86"/>
    <mergeCell ref="A84:B84"/>
    <mergeCell ref="A85:B85"/>
    <mergeCell ref="A77:B77"/>
    <mergeCell ref="A78:B78"/>
    <mergeCell ref="A87:B87"/>
    <mergeCell ref="G72:G76"/>
    <mergeCell ref="H72:H76"/>
    <mergeCell ref="A72:B72"/>
    <mergeCell ref="A67:B67"/>
    <mergeCell ref="A68:B68"/>
    <mergeCell ref="A69:B69"/>
    <mergeCell ref="A70:B70"/>
    <mergeCell ref="A74:B74"/>
    <mergeCell ref="A75:B75"/>
    <mergeCell ref="D65:D68"/>
    <mergeCell ref="J79:J83"/>
    <mergeCell ref="A80:B80"/>
    <mergeCell ref="C80:C83"/>
    <mergeCell ref="E80:E83"/>
    <mergeCell ref="F80:F83"/>
    <mergeCell ref="G80:G83"/>
    <mergeCell ref="A82:B82"/>
    <mergeCell ref="A83:B83"/>
    <mergeCell ref="H80:H83"/>
    <mergeCell ref="A81:B81"/>
    <mergeCell ref="J64:J68"/>
    <mergeCell ref="A65:B65"/>
    <mergeCell ref="C65:C68"/>
    <mergeCell ref="E65:E68"/>
    <mergeCell ref="F65:F68"/>
    <mergeCell ref="G65:G68"/>
    <mergeCell ref="H65:H68"/>
    <mergeCell ref="A66:B66"/>
    <mergeCell ref="A63:B63"/>
    <mergeCell ref="A59:B59"/>
    <mergeCell ref="A60:B60"/>
    <mergeCell ref="A61:B61"/>
    <mergeCell ref="C58:C61"/>
    <mergeCell ref="E58:E61"/>
    <mergeCell ref="D58:D61"/>
    <mergeCell ref="F46:F47"/>
    <mergeCell ref="G46:G47"/>
    <mergeCell ref="A62:B62"/>
    <mergeCell ref="F58:F61"/>
    <mergeCell ref="G58:G61"/>
    <mergeCell ref="A58:B58"/>
    <mergeCell ref="A46:B46"/>
    <mergeCell ref="A54:B54"/>
    <mergeCell ref="D46:D47"/>
    <mergeCell ref="D51:D52"/>
    <mergeCell ref="C46:C47"/>
    <mergeCell ref="E46:E47"/>
    <mergeCell ref="C51:C52"/>
    <mergeCell ref="A40:B40"/>
    <mergeCell ref="A48:B48"/>
    <mergeCell ref="A49:B49"/>
    <mergeCell ref="A47:B47"/>
    <mergeCell ref="A52:B52"/>
    <mergeCell ref="A30:B30"/>
    <mergeCell ref="J39:J40"/>
    <mergeCell ref="J45:J47"/>
    <mergeCell ref="A42:B42"/>
    <mergeCell ref="A53:B53"/>
    <mergeCell ref="A51:B51"/>
    <mergeCell ref="H46:H47"/>
    <mergeCell ref="E51:E52"/>
    <mergeCell ref="F51:F52"/>
    <mergeCell ref="H51:H52"/>
    <mergeCell ref="J17:J22"/>
    <mergeCell ref="A23:B23"/>
    <mergeCell ref="A8:B8"/>
    <mergeCell ref="A41:B41"/>
    <mergeCell ref="A32:B32"/>
    <mergeCell ref="A36:B36"/>
    <mergeCell ref="A37:B37"/>
    <mergeCell ref="A38:B38"/>
    <mergeCell ref="A14:B14"/>
    <mergeCell ref="A10:B10"/>
    <mergeCell ref="J35:J36"/>
    <mergeCell ref="A22:B22"/>
    <mergeCell ref="A19:B19"/>
    <mergeCell ref="A18:B18"/>
    <mergeCell ref="A24:B24"/>
    <mergeCell ref="A31:B31"/>
    <mergeCell ref="J25:J26"/>
    <mergeCell ref="A27:B27"/>
    <mergeCell ref="A28:B28"/>
    <mergeCell ref="J29:J30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7:I14"/>
    <mergeCell ref="I17:I22"/>
    <mergeCell ref="I35:I36"/>
    <mergeCell ref="I39:I40"/>
    <mergeCell ref="I45:I47"/>
    <mergeCell ref="I57:I61"/>
    <mergeCell ref="D72:D76"/>
    <mergeCell ref="D80:D83"/>
    <mergeCell ref="J50:J52"/>
    <mergeCell ref="I64:I68"/>
    <mergeCell ref="I79:I83"/>
    <mergeCell ref="I71:I76"/>
    <mergeCell ref="I50:I52"/>
    <mergeCell ref="G51:G52"/>
    <mergeCell ref="H58:H61"/>
    <mergeCell ref="J57:J61"/>
  </mergeCells>
  <printOptions/>
  <pageMargins left="0.49" right="0.23" top="0.35" bottom="0.37" header="0.5" footer="0.5"/>
  <pageSetup fitToHeight="0" fitToWidth="1" horizontalDpi="600" verticalDpi="600" orientation="portrait" paperSize="8" scale="54" r:id="rId10"/>
  <rowBreaks count="1" manualBreakCount="1">
    <brk id="42" max="255" man="1"/>
  </rowBreaks>
  <legacyDrawing r:id="rId9"/>
  <oleObjects>
    <oleObject progId="Equation.3" shapeId="1855468" r:id="rId1"/>
    <oleObject progId="Equation.3" shapeId="1858285" r:id="rId2"/>
    <oleObject progId="Equation.3" shapeId="1860288" r:id="rId3"/>
    <oleObject progId="Equation.3" shapeId="1860900" r:id="rId4"/>
    <oleObject progId="Equation.3" shapeId="1861476" r:id="rId5"/>
    <oleObject progId="Equation.3" shapeId="149790" r:id="rId6"/>
    <oleObject progId="Equation.3" shapeId="177000" r:id="rId7"/>
    <oleObject progId="Equation.3" shapeId="523947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3"/>
  <sheetViews>
    <sheetView zoomScale="68" zoomScaleNormal="68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5" sqref="B25"/>
    </sheetView>
  </sheetViews>
  <sheetFormatPr defaultColWidth="9.140625" defaultRowHeight="12.75"/>
  <cols>
    <col min="1" max="1" width="46.00390625" style="0" customWidth="1"/>
    <col min="2" max="3" width="25.00390625" style="17" customWidth="1"/>
    <col min="4" max="4" width="24.28125" style="17" customWidth="1"/>
    <col min="5" max="5" width="25.00390625" style="17" customWidth="1"/>
    <col min="6" max="6" width="21.8515625" style="0" customWidth="1"/>
  </cols>
  <sheetData>
    <row r="3" spans="1:5" ht="114">
      <c r="A3" s="7" t="s">
        <v>109</v>
      </c>
      <c r="B3" s="6" t="s">
        <v>128</v>
      </c>
      <c r="C3" s="6" t="s">
        <v>126</v>
      </c>
      <c r="D3" s="6" t="s">
        <v>129</v>
      </c>
      <c r="E3" s="6" t="s">
        <v>127</v>
      </c>
    </row>
    <row r="4" spans="1:5" ht="70.5" customHeight="1">
      <c r="A4" s="23" t="s">
        <v>27</v>
      </c>
      <c r="B4" s="24">
        <f>SUM(B5:B16)</f>
        <v>48420730.993</v>
      </c>
      <c r="C4" s="24">
        <f>SUM(C5:C16)</f>
        <v>0</v>
      </c>
      <c r="D4" s="24">
        <f>SUM(D5:D16)</f>
        <v>16270304.3</v>
      </c>
      <c r="E4" s="24">
        <f>SUM(E5:E16)</f>
        <v>15337272.69</v>
      </c>
    </row>
    <row r="5" spans="1:5" s="2" customFormat="1" ht="120.75" customHeight="1">
      <c r="A5" s="5" t="s">
        <v>114</v>
      </c>
      <c r="B5" s="10"/>
      <c r="C5" s="10"/>
      <c r="D5" s="12">
        <v>6019993.43</v>
      </c>
      <c r="E5" s="10"/>
    </row>
    <row r="6" spans="1:5" s="2" customFormat="1" ht="91.5" customHeight="1">
      <c r="A6" s="5" t="s">
        <v>113</v>
      </c>
      <c r="B6" s="10"/>
      <c r="C6" s="10"/>
      <c r="D6" s="13">
        <f>64013+2074629.61</f>
        <v>2138642.6100000003</v>
      </c>
      <c r="E6" s="11"/>
    </row>
    <row r="7" spans="1:6" s="2" customFormat="1" ht="87" customHeight="1">
      <c r="A7" s="5" t="s">
        <v>118</v>
      </c>
      <c r="B7" s="10"/>
      <c r="C7" s="10"/>
      <c r="D7" s="16">
        <f>56375.94+78157.52+7535265.83+96095.26</f>
        <v>7765894.55</v>
      </c>
      <c r="E7" s="16">
        <f>1684148.08+1611136.28+2177865.91+397778.47+158869.92+4895720.58</f>
        <v>10925519.24</v>
      </c>
      <c r="F7" s="91">
        <f>D7+E7</f>
        <v>18691413.79</v>
      </c>
    </row>
    <row r="8" spans="1:5" s="2" customFormat="1" ht="76.5" customHeight="1">
      <c r="A8" s="5" t="s">
        <v>110</v>
      </c>
      <c r="B8" s="16">
        <v>4150.87</v>
      </c>
      <c r="C8" s="11"/>
      <c r="D8" s="11"/>
      <c r="E8" s="11"/>
    </row>
    <row r="9" spans="1:5" s="2" customFormat="1" ht="57.75" customHeight="1">
      <c r="A9" s="5" t="s">
        <v>115</v>
      </c>
      <c r="B9" s="11"/>
      <c r="C9" s="11"/>
      <c r="D9" s="11"/>
      <c r="E9" s="13"/>
    </row>
    <row r="10" spans="1:5" s="2" customFormat="1" ht="97.5" customHeight="1">
      <c r="A10" s="5" t="s">
        <v>111</v>
      </c>
      <c r="B10" s="14"/>
      <c r="C10" s="9"/>
      <c r="D10" s="15"/>
      <c r="E10" s="15"/>
    </row>
    <row r="11" spans="1:5" s="2" customFormat="1" ht="111.75" customHeight="1">
      <c r="A11" s="5" t="s">
        <v>112</v>
      </c>
      <c r="B11" s="16">
        <v>19305580.123</v>
      </c>
      <c r="C11" s="9"/>
      <c r="D11" s="11"/>
      <c r="E11" s="11"/>
    </row>
    <row r="12" spans="1:5" s="2" customFormat="1" ht="117" customHeight="1">
      <c r="A12" s="5" t="s">
        <v>125</v>
      </c>
      <c r="B12" s="16">
        <f>22503000</f>
        <v>22503000</v>
      </c>
      <c r="C12" s="9"/>
      <c r="D12" s="11"/>
      <c r="E12" s="11"/>
    </row>
    <row r="13" spans="1:5" s="2" customFormat="1" ht="57.75" customHeight="1">
      <c r="A13" s="5" t="s">
        <v>115</v>
      </c>
      <c r="B13" s="16"/>
      <c r="C13" s="9"/>
      <c r="D13" s="16">
        <v>345773.71</v>
      </c>
      <c r="E13" s="11"/>
    </row>
    <row r="14" spans="1:5" s="2" customFormat="1" ht="107.25" customHeight="1">
      <c r="A14" s="5" t="s">
        <v>130</v>
      </c>
      <c r="B14" s="16"/>
      <c r="C14" s="9"/>
      <c r="D14" s="16"/>
      <c r="E14" s="16">
        <v>3990000</v>
      </c>
    </row>
    <row r="15" spans="1:5" s="2" customFormat="1" ht="115.5" customHeight="1">
      <c r="A15" s="5" t="s">
        <v>119</v>
      </c>
      <c r="B15" s="16"/>
      <c r="C15" s="9"/>
      <c r="D15" s="16"/>
      <c r="E15" s="16">
        <v>421753.45</v>
      </c>
    </row>
    <row r="16" spans="1:5" s="2" customFormat="1" ht="59.25" customHeight="1">
      <c r="A16" s="5" t="s">
        <v>122</v>
      </c>
      <c r="B16" s="16">
        <f>2202666.67+4405333.33</f>
        <v>6608000</v>
      </c>
      <c r="C16" s="9"/>
      <c r="D16" s="11"/>
      <c r="E16" s="11"/>
    </row>
    <row r="17" spans="1:5" ht="70.5" customHeight="1">
      <c r="A17" s="25" t="s">
        <v>28</v>
      </c>
      <c r="B17" s="26">
        <f>SUM(B18:B31)</f>
        <v>41351791.24</v>
      </c>
      <c r="C17" s="26">
        <f>SUM(C18:C31)</f>
        <v>0</v>
      </c>
      <c r="D17" s="26">
        <f>SUM(D18:D31)</f>
        <v>26755027.3</v>
      </c>
      <c r="E17" s="26">
        <f>SUM(E18:E31)</f>
        <v>22494440.689999998</v>
      </c>
    </row>
    <row r="18" spans="1:5" s="3" customFormat="1" ht="123.75" customHeight="1">
      <c r="A18" s="5" t="s">
        <v>114</v>
      </c>
      <c r="B18" s="10"/>
      <c r="C18" s="10"/>
      <c r="D18" s="12">
        <v>6019993.43</v>
      </c>
      <c r="E18" s="10"/>
    </row>
    <row r="19" spans="1:5" s="3" customFormat="1" ht="82.5">
      <c r="A19" s="5" t="s">
        <v>113</v>
      </c>
      <c r="B19" s="10"/>
      <c r="C19" s="10"/>
      <c r="D19" s="13">
        <f>64013+2074629.61</f>
        <v>2138642.6100000003</v>
      </c>
      <c r="E19" s="11"/>
    </row>
    <row r="20" spans="1:6" s="3" customFormat="1" ht="74.25" customHeight="1">
      <c r="A20" s="5" t="s">
        <v>118</v>
      </c>
      <c r="B20" s="16">
        <v>501482</v>
      </c>
      <c r="C20" s="16"/>
      <c r="D20" s="16">
        <v>18250617.55</v>
      </c>
      <c r="E20" s="16">
        <v>17400965.91</v>
      </c>
      <c r="F20" s="92"/>
    </row>
    <row r="21" spans="1:5" s="3" customFormat="1" ht="69.75" customHeight="1">
      <c r="A21" s="5" t="s">
        <v>110</v>
      </c>
      <c r="B21" s="16">
        <v>4150.87</v>
      </c>
      <c r="C21" s="28"/>
      <c r="D21" s="28"/>
      <c r="E21" s="28"/>
    </row>
    <row r="22" spans="1:5" s="3" customFormat="1" ht="65.25" customHeight="1">
      <c r="A22" s="5" t="s">
        <v>122</v>
      </c>
      <c r="B22" s="16">
        <f>2202666.67+4405333.33</f>
        <v>6608000</v>
      </c>
      <c r="C22" s="9"/>
      <c r="D22" s="28"/>
      <c r="E22" s="27"/>
    </row>
    <row r="23" spans="1:5" s="3" customFormat="1" ht="49.5" customHeight="1">
      <c r="A23" s="5" t="s">
        <v>133</v>
      </c>
      <c r="B23" s="16">
        <v>1133412</v>
      </c>
      <c r="C23" s="9"/>
      <c r="D23" s="28"/>
      <c r="E23" s="27"/>
    </row>
    <row r="24" spans="1:5" s="3" customFormat="1" ht="129.75" customHeight="1">
      <c r="A24" s="5" t="s">
        <v>131</v>
      </c>
      <c r="B24" s="16">
        <v>2811800</v>
      </c>
      <c r="C24" s="9"/>
      <c r="D24" s="28"/>
      <c r="E24" s="27"/>
    </row>
    <row r="25" spans="1:5" s="3" customFormat="1" ht="59.25" customHeight="1">
      <c r="A25" s="5" t="s">
        <v>132</v>
      </c>
      <c r="B25" s="16">
        <v>987366.25</v>
      </c>
      <c r="C25" s="9"/>
      <c r="D25" s="28"/>
      <c r="E25" s="27"/>
    </row>
    <row r="26" spans="1:5" s="3" customFormat="1" ht="91.5" customHeight="1">
      <c r="A26" s="5" t="s">
        <v>121</v>
      </c>
      <c r="B26" s="16">
        <v>10000000</v>
      </c>
      <c r="C26" s="9"/>
      <c r="D26" s="15"/>
      <c r="E26" s="15"/>
    </row>
    <row r="27" spans="1:5" s="3" customFormat="1" ht="106.5" customHeight="1">
      <c r="A27" s="5" t="s">
        <v>119</v>
      </c>
      <c r="B27" s="16"/>
      <c r="C27" s="9"/>
      <c r="D27" s="16"/>
      <c r="E27" s="16">
        <v>421753.45</v>
      </c>
    </row>
    <row r="28" spans="1:5" s="3" customFormat="1" ht="100.5" customHeight="1">
      <c r="A28" s="5" t="s">
        <v>120</v>
      </c>
      <c r="B28" s="16">
        <v>19305580.12</v>
      </c>
      <c r="C28" s="9"/>
      <c r="D28" s="11"/>
      <c r="E28" s="11"/>
    </row>
    <row r="29" spans="1:5" s="3" customFormat="1" ht="63" customHeight="1">
      <c r="A29" s="5" t="s">
        <v>115</v>
      </c>
      <c r="B29" s="16"/>
      <c r="C29" s="9"/>
      <c r="D29" s="16">
        <v>345773.71</v>
      </c>
      <c r="E29" s="11"/>
    </row>
    <row r="30" spans="1:5" s="2" customFormat="1" ht="107.25" customHeight="1">
      <c r="A30" s="5" t="s">
        <v>130</v>
      </c>
      <c r="B30" s="16"/>
      <c r="C30" s="9"/>
      <c r="D30" s="16"/>
      <c r="E30" s="16">
        <v>3990000</v>
      </c>
    </row>
    <row r="31" spans="1:5" s="2" customFormat="1" ht="83.25" customHeight="1">
      <c r="A31" s="5" t="s">
        <v>134</v>
      </c>
      <c r="B31" s="16"/>
      <c r="C31" s="9"/>
      <c r="D31" s="16"/>
      <c r="E31" s="16">
        <v>681721.33</v>
      </c>
    </row>
    <row r="32" spans="1:5" s="3" customFormat="1" ht="12.75">
      <c r="A32"/>
      <c r="B32" s="17"/>
      <c r="C32" s="17"/>
      <c r="D32" s="17"/>
      <c r="E32" s="17"/>
    </row>
    <row r="33" spans="1:5" s="3" customFormat="1" ht="12.75">
      <c r="A33"/>
      <c r="B33" s="17"/>
      <c r="C33" s="17"/>
      <c r="D33" s="17"/>
      <c r="E33" s="17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2018-11-30T10:43:22Z</cp:lastPrinted>
  <dcterms:created xsi:type="dcterms:W3CDTF">1996-10-08T23:32:33Z</dcterms:created>
  <dcterms:modified xsi:type="dcterms:W3CDTF">2018-12-04T08:14:05Z</dcterms:modified>
  <cp:category/>
  <cp:version/>
  <cp:contentType/>
  <cp:contentStatus/>
</cp:coreProperties>
</file>