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<sst xmlns="http://schemas.openxmlformats.org/spreadsheetml/2006/main" count="245" uniqueCount="128">
  <si>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</si>
  <si>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</si>
  <si>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</si>
  <si>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</si>
  <si>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</si>
  <si>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</si>
  <si>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</si>
  <si>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</si>
  <si>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</si>
  <si>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</si>
  <si>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</si>
  <si>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</si>
  <si>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</si>
  <si>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</si>
  <si>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</si>
  <si>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</si>
  <si>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</si>
  <si>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</si>
  <si>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</si>
  <si>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</si>
  <si>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</si>
  <si>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</si>
  <si>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</si>
  <si>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</si>
  <si>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</si>
  <si>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</si>
  <si>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</si>
  <si>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</si>
  <si>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</si>
  <si>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</si>
  <si>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</si>
  <si>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</si>
  <si>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</si>
  <si>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</si>
  <si>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</si>
  <si>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</si>
  <si>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</si>
  <si>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</si>
  <si>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</si>
  <si>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</si>
  <si>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</si>
  <si>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</si>
  <si>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</si>
  <si>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</si>
  <si>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</si>
  <si>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</si>
  <si>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</si>
  <si>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</si>
  <si>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</si>
  <si>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</si>
  <si>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</si>
  <si>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</si>
  <si>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</si>
  <si>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</si>
  <si>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</si>
  <si>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</si>
  <si>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</si>
  <si>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</si>
  <si>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</si>
  <si>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</si>
  <si>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</si>
  <si>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</si>
  <si>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</si>
  <si>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</si>
  <si>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</si>
  <si>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</si>
  <si>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</si>
  <si>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</si>
  <si>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</si>
  <si>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</si>
  <si>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</si>
  <si>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</si>
  <si>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</si>
  <si>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</si>
  <si>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</si>
  <si>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</si>
  <si>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</si>
  <si>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</si>
  <si>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</si>
  <si>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</si>
  <si>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</si>
  <si>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</si>
  <si>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</si>
  <si>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</si>
  <si>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</si>
  <si>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</si>
  <si>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</si>
  <si>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</si>
  <si>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</si>
  <si>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</si>
  <si>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</si>
  <si>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</si>
  <si>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</si>
  <si>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</si>
  <si>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</si>
  <si>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</si>
  <si>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</si>
  <si>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</si>
  <si>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</si>
  <si>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</si>
  <si>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</si>
  <si>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</si>
  <si>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</si>
  <si>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</si>
  <si>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</si>
  <si>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</si>
  <si>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</si>
  <si>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</si>
  <si>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</si>
  <si>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</si>
  <si>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</si>
  <si>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</si>
  <si>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</si>
  <si>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</si>
  <si>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</si>
  <si>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</si>
  <si>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</si>
  <si>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</si>
  <si>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>(по итогам 9 месяцев 2017 года)</t>
  </si>
  <si>
    <t>Значения показателей ГАБС - Управление муниципальной собственностью администрации ЗАТО Александровск по состоянию на 30.09.2017</t>
  </si>
  <si>
    <t>Значения показателей ГАБС - Управление образования администрации ЗАТО Александровск по состоянию на 30.09.2017</t>
  </si>
  <si>
    <t>Значения показателей ГАБС - Управление культуры, спорта и молодежной политики администрации ЗАТО Александровск по состоянию на 30.09.2017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</si>
  <si>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</si>
  <si>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</si>
  <si>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</si>
  <si>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</si>
  <si>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</si>
  <si>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Значения показателей ГАБС - Администрация ЗАТО Александровск по состоянию на 30.09.2017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</si>
</sst>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6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8"/>
      <color indexed="16"/>
      <name val="Arial Cyr"/>
      <family val="0"/>
    </font>
    <font>
      <b/>
      <sz val="9"/>
      <color indexed="28"/>
      <name val="Times New Roman"/>
      <family val="0"/>
    </font>
    <font>
      <b/>
      <sz val="10"/>
      <color indexed="2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18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sz val="13"/>
      <color theme="3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9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1" fillId="11" borderId="10" xfId="0" applyFont="1" applyFill="1" applyBorder="1" applyAlignment="1">
      <alignment vertical="center" wrapText="1"/>
    </xf>
    <xf numFmtId="4" fontId="61" fillId="11" borderId="10" xfId="0" applyNumberFormat="1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vertical="center" wrapText="1"/>
    </xf>
    <xf numFmtId="4" fontId="62" fillId="11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right" vertical="center" wrapText="1"/>
    </xf>
    <xf numFmtId="0" fontId="69" fillId="35" borderId="14" xfId="0" applyFont="1" applyFill="1" applyBorder="1" applyAlignment="1">
      <alignment horizontal="center" vertical="center" wrapText="1"/>
    </xf>
    <xf numFmtId="194" fontId="70" fillId="35" borderId="10" xfId="0" applyNumberFormat="1" applyFont="1" applyFill="1" applyBorder="1" applyAlignment="1">
      <alignment horizontal="center" vertical="center" wrapText="1"/>
    </xf>
    <xf numFmtId="49" fontId="70" fillId="35" borderId="15" xfId="0" applyNumberFormat="1" applyFont="1" applyFill="1" applyBorder="1" applyAlignment="1">
      <alignment horizontal="center" vertical="center" wrapText="1"/>
    </xf>
    <xf numFmtId="192" fontId="70" fillId="35" borderId="10" xfId="0" applyNumberFormat="1" applyFont="1" applyFill="1" applyBorder="1" applyAlignment="1">
      <alignment horizontal="center" vertical="center" wrapText="1"/>
    </xf>
    <xf numFmtId="192" fontId="70" fillId="33" borderId="11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192" fontId="70" fillId="33" borderId="16" xfId="0" applyNumberFormat="1" applyFont="1" applyFill="1" applyBorder="1" applyAlignment="1">
      <alignment horizontal="center"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94" fontId="7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192" fontId="70" fillId="33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0" fillId="35" borderId="13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4" fontId="70" fillId="35" borderId="16" xfId="0" applyNumberFormat="1" applyFont="1" applyFill="1" applyBorder="1" applyAlignment="1">
      <alignment horizontal="center" vertical="center" wrapText="1"/>
    </xf>
    <xf numFmtId="4" fontId="70" fillId="33" borderId="13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4" fontId="70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95" fontId="70" fillId="36" borderId="10" xfId="0" applyNumberFormat="1" applyFont="1" applyFill="1" applyBorder="1" applyAlignment="1">
      <alignment horizontal="center" vertical="center" wrapText="1"/>
    </xf>
    <xf numFmtId="195" fontId="71" fillId="36" borderId="10" xfId="0" applyNumberFormat="1" applyFont="1" applyFill="1" applyBorder="1" applyAlignment="1">
      <alignment horizontal="center" vertical="center" wrapText="1"/>
    </xf>
    <xf numFmtId="194" fontId="70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92" fontId="70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right" vertical="center" wrapText="1"/>
    </xf>
    <xf numFmtId="49" fontId="70" fillId="36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 vertical="center" wrapText="1"/>
    </xf>
    <xf numFmtId="49" fontId="70" fillId="0" borderId="2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right" vertical="center" wrapText="1"/>
    </xf>
    <xf numFmtId="49" fontId="70" fillId="0" borderId="22" xfId="0" applyNumberFormat="1" applyFont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righ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9" fontId="70" fillId="34" borderId="21" xfId="0" applyNumberFormat="1" applyFont="1" applyFill="1" applyBorder="1" applyAlignment="1">
      <alignment horizontal="right" vertical="center" wrapText="1"/>
    </xf>
    <xf numFmtId="49" fontId="70" fillId="34" borderId="22" xfId="0" applyNumberFormat="1" applyFont="1" applyFill="1" applyBorder="1" applyAlignment="1">
      <alignment horizontal="right" vertical="center" wrapText="1"/>
    </xf>
    <xf numFmtId="49" fontId="70" fillId="34" borderId="13" xfId="0" applyNumberFormat="1" applyFont="1" applyFill="1" applyBorder="1" applyAlignment="1">
      <alignment horizontal="right" vertical="center" wrapText="1"/>
    </xf>
    <xf numFmtId="49" fontId="70" fillId="34" borderId="2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/>
    </xf>
    <xf numFmtId="49" fontId="70" fillId="0" borderId="16" xfId="0" applyNumberFormat="1" applyFont="1" applyBorder="1" applyAlignment="1">
      <alignment horizontal="right" vertical="center" wrapText="1"/>
    </xf>
    <xf numFmtId="49" fontId="70" fillId="0" borderId="18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9" fontId="70" fillId="34" borderId="16" xfId="0" applyNumberFormat="1" applyFont="1" applyFill="1" applyBorder="1" applyAlignment="1">
      <alignment horizontal="right" vertical="center" wrapText="1"/>
    </xf>
    <xf numFmtId="49" fontId="70" fillId="34" borderId="18" xfId="0" applyNumberFormat="1" applyFont="1" applyFill="1" applyBorder="1" applyAlignment="1">
      <alignment horizontal="right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192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right" vertical="center" wrapText="1"/>
    </xf>
    <xf numFmtId="192" fontId="70" fillId="34" borderId="11" xfId="0" applyNumberFormat="1" applyFont="1" applyFill="1" applyBorder="1" applyAlignment="1">
      <alignment horizontal="center" vertical="center" wrapText="1"/>
    </xf>
    <xf numFmtId="192" fontId="70" fillId="34" borderId="15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34" borderId="12" xfId="0" applyNumberFormat="1" applyFont="1" applyFill="1" applyBorder="1" applyAlignment="1">
      <alignment horizontal="right" vertical="center" wrapText="1"/>
    </xf>
    <xf numFmtId="49" fontId="70" fillId="34" borderId="14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horizontal="right" vertical="center" wrapText="1"/>
    </xf>
    <xf numFmtId="49" fontId="70" fillId="0" borderId="13" xfId="0" applyNumberFormat="1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horizontal="right" vertical="center" wrapText="1"/>
    </xf>
    <xf numFmtId="0" fontId="69" fillId="34" borderId="12" xfId="0" applyFont="1" applyFill="1" applyBorder="1" applyAlignment="1">
      <alignment horizontal="right" vertical="center" wrapText="1"/>
    </xf>
    <xf numFmtId="0" fontId="69" fillId="34" borderId="14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right" vertical="center" wrapText="1"/>
    </xf>
    <xf numFmtId="0" fontId="69" fillId="34" borderId="18" xfId="0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top" wrapText="1"/>
    </xf>
    <xf numFmtId="0" fontId="69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right" vertical="top" wrapText="1"/>
    </xf>
    <xf numFmtId="0" fontId="69" fillId="0" borderId="16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right" vertical="top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19" xfId="0" applyNumberFormat="1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2017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63.84</c:v>
                </c:pt>
                <c:pt idx="1">
                  <c:v>68.5</c:v>
                </c:pt>
                <c:pt idx="2">
                  <c:v>84.34</c:v>
                </c:pt>
                <c:pt idx="3">
                  <c:v>84.26</c:v>
                </c:pt>
              </c:numCache>
            </c:numRef>
          </c:val>
          <c:shape val="box"/>
        </c:ser>
        <c:overlap val="100"/>
        <c:shape val="box"/>
        <c:axId val="23504708"/>
        <c:axId val="10215781"/>
      </c:bar3DChart>
      <c:catAx>
        <c:axId val="23504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23504708"/>
        <c:crossesAt val="1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D65" sqref="D65:D68"/>
    </sheetView>
  </sheetViews>
  <sheetFormatPr defaultColWidth="9.140625" defaultRowHeight="12.75"/>
  <cols>
    <col min="1" max="1" width="9.140625" style="21" customWidth="1"/>
    <col min="2" max="2" width="50.57421875" style="22" customWidth="1"/>
    <col min="3" max="3" width="15.28125" style="22" customWidth="1"/>
    <col min="4" max="4" width="24.28125" style="22" customWidth="1"/>
    <col min="5" max="5" width="27.8515625" style="23" customWidth="1"/>
    <col min="6" max="6" width="25.421875" style="22" customWidth="1"/>
    <col min="7" max="8" width="24.00390625" style="22" customWidth="1"/>
    <col min="9" max="9" width="34.28125" style="20" customWidth="1"/>
    <col min="10" max="10" width="38.57421875" style="1" customWidth="1"/>
    <col min="11" max="16384" width="9.140625" style="1" customWidth="1"/>
  </cols>
  <sheetData>
    <row r="1" spans="1:9" ht="26.2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26.2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</row>
    <row r="3" spans="4:9" ht="12.75">
      <c r="D3" s="33"/>
      <c r="E3" s="35"/>
      <c r="H3" s="33"/>
      <c r="I3" s="34"/>
    </row>
    <row r="4" spans="1:9" ht="98.25" customHeight="1">
      <c r="A4" s="66" t="s">
        <v>18</v>
      </c>
      <c r="B4" s="67" t="s">
        <v>13</v>
      </c>
      <c r="C4" s="67" t="s">
        <v>16</v>
      </c>
      <c r="D4" s="67" t="s">
        <v>104</v>
      </c>
      <c r="E4" s="67" t="s">
        <v>105</v>
      </c>
      <c r="F4" s="67" t="s">
        <v>106</v>
      </c>
      <c r="G4" s="67" t="s">
        <v>107</v>
      </c>
      <c r="H4" s="67" t="s">
        <v>116</v>
      </c>
      <c r="I4" s="68" t="s">
        <v>29</v>
      </c>
    </row>
    <row r="5" spans="1:9" ht="36" customHeight="1">
      <c r="A5" s="46" t="s">
        <v>20</v>
      </c>
      <c r="B5" s="47" t="s">
        <v>0</v>
      </c>
      <c r="C5" s="48" t="s">
        <v>24</v>
      </c>
      <c r="D5" s="49">
        <f>ROUND(D16*0.2+D24*0.3+D28*0.15+D32*0.35,4)</f>
        <v>2.092</v>
      </c>
      <c r="E5" s="49">
        <f>ROUND(E16*0.2+E24*0.3+E28*0.15+E32*0.35,4)</f>
        <v>2.175</v>
      </c>
      <c r="F5" s="49">
        <f>ROUND(F16*0.2+F24*0.3+F28*0.15+F32*0.35,4)</f>
        <v>2.167</v>
      </c>
      <c r="G5" s="49">
        <f>ROUND(G16*0.2+G24*0.3+G28*0.15+G32*0.35,4)</f>
        <v>2.163</v>
      </c>
      <c r="H5" s="49">
        <f>ROUND(H16*0.2+H24*0.3+H28*0.15+H32*0.35,4)</f>
        <v>2.4</v>
      </c>
      <c r="I5" s="69" t="s">
        <v>30</v>
      </c>
    </row>
    <row r="6" spans="1:9" ht="36" customHeight="1">
      <c r="A6" s="50"/>
      <c r="B6" s="47" t="s">
        <v>44</v>
      </c>
      <c r="C6" s="48" t="s">
        <v>7</v>
      </c>
      <c r="D6" s="51">
        <v>40</v>
      </c>
      <c r="E6" s="51">
        <v>40</v>
      </c>
      <c r="F6" s="51">
        <v>40</v>
      </c>
      <c r="G6" s="51">
        <v>40</v>
      </c>
      <c r="H6" s="70">
        <v>40</v>
      </c>
      <c r="I6" s="71" t="s">
        <v>30</v>
      </c>
    </row>
    <row r="7" spans="1:10" ht="105.75" customHeight="1">
      <c r="A7" s="72" t="s">
        <v>14</v>
      </c>
      <c r="B7" s="73" t="s">
        <v>19</v>
      </c>
      <c r="C7" s="37" t="s">
        <v>7</v>
      </c>
      <c r="D7" s="74">
        <f>ROUND((D9-D11-D13-D14)/(D8-D10-D12)*100-100,2)</f>
        <v>3.82</v>
      </c>
      <c r="E7" s="74">
        <f>ROUND((E9-E11-E13-E14)/(E8-E10-E12)*100-100,2)</f>
        <v>-0.6</v>
      </c>
      <c r="F7" s="74">
        <f>ROUND((F9-F11-F13-F14)/(F8-F10-F12)*100-100,2)</f>
        <v>3.86</v>
      </c>
      <c r="G7" s="74">
        <f>ROUND((G9-G11-G13-G14)/(G8-G10-G12)*100-100,2)</f>
        <v>6.32</v>
      </c>
      <c r="H7" s="173"/>
      <c r="I7" s="102"/>
      <c r="J7" s="9"/>
    </row>
    <row r="8" spans="1:10" ht="46.5" customHeight="1">
      <c r="A8" s="156" t="s">
        <v>15</v>
      </c>
      <c r="B8" s="157"/>
      <c r="C8" s="75" t="s">
        <v>17</v>
      </c>
      <c r="D8" s="76">
        <v>183627382.2</v>
      </c>
      <c r="E8" s="76">
        <v>292056762.24</v>
      </c>
      <c r="F8" s="76">
        <v>1386625443.87</v>
      </c>
      <c r="G8" s="76">
        <v>291613523.03</v>
      </c>
      <c r="H8" s="174"/>
      <c r="I8" s="103"/>
      <c r="J8" s="24"/>
    </row>
    <row r="9" spans="1:10" ht="49.5" customHeight="1">
      <c r="A9" s="156" t="s">
        <v>1</v>
      </c>
      <c r="B9" s="157"/>
      <c r="C9" s="75" t="s">
        <v>17</v>
      </c>
      <c r="D9" s="76">
        <v>190426322.2</v>
      </c>
      <c r="E9" s="76">
        <v>374498788.54</v>
      </c>
      <c r="F9" s="76">
        <v>1409831305.83</v>
      </c>
      <c r="G9" s="76">
        <v>308676976.62</v>
      </c>
      <c r="H9" s="174"/>
      <c r="I9" s="103"/>
      <c r="J9" s="9"/>
    </row>
    <row r="10" spans="1:10" ht="45.75" customHeight="1">
      <c r="A10" s="156" t="s">
        <v>2</v>
      </c>
      <c r="B10" s="157"/>
      <c r="C10" s="75" t="s">
        <v>17</v>
      </c>
      <c r="D10" s="76">
        <v>5456308.8</v>
      </c>
      <c r="E10" s="76">
        <v>3608380</v>
      </c>
      <c r="F10" s="76">
        <v>775865111.92</v>
      </c>
      <c r="G10" s="76">
        <v>19398888.08</v>
      </c>
      <c r="H10" s="174"/>
      <c r="I10" s="103"/>
      <c r="J10" s="9"/>
    </row>
    <row r="11" spans="1:9" ht="35.25" customHeight="1">
      <c r="A11" s="156" t="s">
        <v>3</v>
      </c>
      <c r="B11" s="157"/>
      <c r="C11" s="75" t="s">
        <v>17</v>
      </c>
      <c r="D11" s="76">
        <v>5456308.8</v>
      </c>
      <c r="E11" s="76">
        <v>56157565.24</v>
      </c>
      <c r="F11" s="76">
        <v>775865111.92</v>
      </c>
      <c r="G11" s="76">
        <v>19482898.59</v>
      </c>
      <c r="H11" s="174"/>
      <c r="I11" s="103"/>
    </row>
    <row r="12" spans="1:9" ht="42.75" customHeight="1">
      <c r="A12" s="156" t="s">
        <v>4</v>
      </c>
      <c r="B12" s="157"/>
      <c r="C12" s="75" t="s">
        <v>17</v>
      </c>
      <c r="D12" s="76">
        <f>СФС!B4</f>
        <v>1650</v>
      </c>
      <c r="E12" s="76">
        <f>СФС!C4</f>
        <v>0</v>
      </c>
      <c r="F12" s="76">
        <f>СФС!D4</f>
        <v>10822505.02</v>
      </c>
      <c r="G12" s="76">
        <f>СФС!E4</f>
        <v>10549342.3</v>
      </c>
      <c r="H12" s="174"/>
      <c r="I12" s="103"/>
    </row>
    <row r="13" spans="1:10" ht="51" customHeight="1">
      <c r="A13" s="156" t="s">
        <v>5</v>
      </c>
      <c r="B13" s="157"/>
      <c r="C13" s="75" t="s">
        <v>17</v>
      </c>
      <c r="D13" s="76">
        <f>СФС!B12</f>
        <v>1650</v>
      </c>
      <c r="E13" s="76">
        <f>СФС!C12</f>
        <v>31621663.28</v>
      </c>
      <c r="F13" s="76">
        <f>СФС!D12</f>
        <v>10862105.02</v>
      </c>
      <c r="G13" s="76">
        <f>СФС!E12</f>
        <v>10993293.3</v>
      </c>
      <c r="H13" s="174"/>
      <c r="I13" s="103"/>
      <c r="J13" s="9"/>
    </row>
    <row r="14" spans="1:10" ht="48" customHeight="1">
      <c r="A14" s="166" t="s">
        <v>6</v>
      </c>
      <c r="B14" s="167"/>
      <c r="C14" s="77" t="s">
        <v>17</v>
      </c>
      <c r="D14" s="78">
        <v>0</v>
      </c>
      <c r="E14" s="76">
        <v>0</v>
      </c>
      <c r="F14" s="76">
        <v>0</v>
      </c>
      <c r="G14" s="76">
        <v>0</v>
      </c>
      <c r="H14" s="175"/>
      <c r="I14" s="104"/>
      <c r="J14" s="9"/>
    </row>
    <row r="15" spans="1:9" ht="30.75" customHeight="1">
      <c r="A15" s="176" t="s">
        <v>26</v>
      </c>
      <c r="B15" s="177"/>
      <c r="C15" s="42" t="s">
        <v>7</v>
      </c>
      <c r="D15" s="43">
        <v>20</v>
      </c>
      <c r="E15" s="38">
        <f>D15</f>
        <v>20</v>
      </c>
      <c r="F15" s="38">
        <f>E15</f>
        <v>20</v>
      </c>
      <c r="G15" s="38">
        <f>F15</f>
        <v>20</v>
      </c>
      <c r="H15" s="38">
        <v>20</v>
      </c>
      <c r="I15" s="79" t="s">
        <v>30</v>
      </c>
    </row>
    <row r="16" spans="1:9" ht="31.5" customHeight="1">
      <c r="A16" s="176" t="s">
        <v>25</v>
      </c>
      <c r="B16" s="177"/>
      <c r="C16" s="42" t="s">
        <v>24</v>
      </c>
      <c r="D16" s="38">
        <f>ROUND(1-D7/100,2)</f>
        <v>0.96</v>
      </c>
      <c r="E16" s="38">
        <v>1</v>
      </c>
      <c r="F16" s="38">
        <f>ROUND(1-F7/100,2)</f>
        <v>0.96</v>
      </c>
      <c r="G16" s="38">
        <f>ROUND(1-G7/100,2)</f>
        <v>0.94</v>
      </c>
      <c r="H16" s="43">
        <v>1</v>
      </c>
      <c r="I16" s="80" t="s">
        <v>30</v>
      </c>
    </row>
    <row r="17" spans="1:9" ht="57.75" customHeight="1">
      <c r="A17" s="57" t="s">
        <v>22</v>
      </c>
      <c r="B17" s="36" t="s">
        <v>21</v>
      </c>
      <c r="C17" s="37" t="s">
        <v>31</v>
      </c>
      <c r="D17" s="38">
        <f>D18</f>
        <v>3</v>
      </c>
      <c r="E17" s="38">
        <f>E18</f>
        <v>2</v>
      </c>
      <c r="F17" s="38">
        <f>F18</f>
        <v>2</v>
      </c>
      <c r="G17" s="58">
        <f>G18</f>
        <v>3</v>
      </c>
      <c r="H17" s="178"/>
      <c r="I17" s="163" t="s">
        <v>32</v>
      </c>
    </row>
    <row r="18" spans="1:9" ht="78.75" customHeight="1">
      <c r="A18" s="171" t="s">
        <v>8</v>
      </c>
      <c r="B18" s="172"/>
      <c r="C18" s="59" t="s">
        <v>12</v>
      </c>
      <c r="D18" s="60">
        <v>3</v>
      </c>
      <c r="E18" s="60">
        <v>2</v>
      </c>
      <c r="F18" s="60">
        <v>2</v>
      </c>
      <c r="G18" s="61">
        <v>3</v>
      </c>
      <c r="H18" s="178"/>
      <c r="I18" s="164"/>
    </row>
    <row r="19" spans="1:9" ht="19.5" customHeight="1">
      <c r="A19" s="169" t="s">
        <v>23</v>
      </c>
      <c r="B19" s="170"/>
      <c r="C19" s="62"/>
      <c r="D19" s="63"/>
      <c r="E19" s="64"/>
      <c r="F19" s="63"/>
      <c r="G19" s="64"/>
      <c r="H19" s="178"/>
      <c r="I19" s="164"/>
    </row>
    <row r="20" spans="1:9" ht="66.75" customHeight="1">
      <c r="A20" s="168" t="s">
        <v>9</v>
      </c>
      <c r="B20" s="168"/>
      <c r="C20" s="65" t="s">
        <v>12</v>
      </c>
      <c r="D20" s="39">
        <v>1</v>
      </c>
      <c r="E20" s="39">
        <v>0</v>
      </c>
      <c r="F20" s="39">
        <v>0</v>
      </c>
      <c r="G20" s="40">
        <v>1</v>
      </c>
      <c r="H20" s="178"/>
      <c r="I20" s="164"/>
    </row>
    <row r="21" spans="1:9" ht="82.5" customHeight="1">
      <c r="A21" s="168" t="s">
        <v>10</v>
      </c>
      <c r="B21" s="168"/>
      <c r="C21" s="65" t="s">
        <v>12</v>
      </c>
      <c r="D21" s="39">
        <v>2</v>
      </c>
      <c r="E21" s="39">
        <v>4</v>
      </c>
      <c r="F21" s="39">
        <v>3</v>
      </c>
      <c r="G21" s="40">
        <v>2</v>
      </c>
      <c r="H21" s="178"/>
      <c r="I21" s="164"/>
    </row>
    <row r="22" spans="1:9" ht="64.5" customHeight="1">
      <c r="A22" s="168" t="s">
        <v>11</v>
      </c>
      <c r="B22" s="168"/>
      <c r="C22" s="65" t="s">
        <v>12</v>
      </c>
      <c r="D22" s="39">
        <v>10</v>
      </c>
      <c r="E22" s="39">
        <v>2</v>
      </c>
      <c r="F22" s="39">
        <v>2</v>
      </c>
      <c r="G22" s="40">
        <v>1</v>
      </c>
      <c r="H22" s="178"/>
      <c r="I22" s="165"/>
    </row>
    <row r="23" spans="1:9" ht="27" customHeight="1">
      <c r="A23" s="117" t="s">
        <v>26</v>
      </c>
      <c r="B23" s="117"/>
      <c r="C23" s="37" t="s">
        <v>7</v>
      </c>
      <c r="D23" s="38">
        <v>30</v>
      </c>
      <c r="E23" s="38">
        <f>D23</f>
        <v>30</v>
      </c>
      <c r="F23" s="38">
        <f>E23</f>
        <v>30</v>
      </c>
      <c r="G23" s="38">
        <f>F23</f>
        <v>30</v>
      </c>
      <c r="H23" s="38">
        <v>30</v>
      </c>
      <c r="I23" s="81" t="s">
        <v>30</v>
      </c>
    </row>
    <row r="24" spans="1:9" ht="27" customHeight="1">
      <c r="A24" s="117" t="s">
        <v>37</v>
      </c>
      <c r="B24" s="117"/>
      <c r="C24" s="37" t="s">
        <v>24</v>
      </c>
      <c r="D24" s="38">
        <v>0</v>
      </c>
      <c r="E24" s="38">
        <v>0.25</v>
      </c>
      <c r="F24" s="38">
        <v>0.25</v>
      </c>
      <c r="G24" s="38">
        <v>0.25</v>
      </c>
      <c r="H24" s="38">
        <v>1</v>
      </c>
      <c r="I24" s="81" t="s">
        <v>30</v>
      </c>
    </row>
    <row r="25" spans="1:9" ht="76.5" customHeight="1">
      <c r="A25" s="41" t="s">
        <v>33</v>
      </c>
      <c r="B25" s="36" t="s">
        <v>34</v>
      </c>
      <c r="C25" s="42" t="s">
        <v>35</v>
      </c>
      <c r="D25" s="43">
        <f>D26</f>
        <v>0</v>
      </c>
      <c r="E25" s="43">
        <f>E26</f>
        <v>0</v>
      </c>
      <c r="F25" s="43">
        <f>F26</f>
        <v>0</v>
      </c>
      <c r="G25" s="43">
        <f>G26</f>
        <v>0</v>
      </c>
      <c r="H25" s="43"/>
      <c r="I25" s="125"/>
    </row>
    <row r="26" spans="1:9" ht="53.25" customHeight="1">
      <c r="A26" s="150" t="s">
        <v>36</v>
      </c>
      <c r="B26" s="151"/>
      <c r="C26" s="39" t="s">
        <v>12</v>
      </c>
      <c r="D26" s="39">
        <v>0</v>
      </c>
      <c r="E26" s="39">
        <v>0</v>
      </c>
      <c r="F26" s="39">
        <v>0</v>
      </c>
      <c r="G26" s="40">
        <v>0</v>
      </c>
      <c r="H26" s="40"/>
      <c r="I26" s="125"/>
    </row>
    <row r="27" spans="1:9" ht="22.5" customHeight="1">
      <c r="A27" s="117" t="s">
        <v>26</v>
      </c>
      <c r="B27" s="117"/>
      <c r="C27" s="37" t="s">
        <v>7</v>
      </c>
      <c r="D27" s="38">
        <v>15</v>
      </c>
      <c r="E27" s="38">
        <f>D27</f>
        <v>15</v>
      </c>
      <c r="F27" s="38">
        <f>E27</f>
        <v>15</v>
      </c>
      <c r="G27" s="38">
        <f>F27</f>
        <v>15</v>
      </c>
      <c r="H27" s="38">
        <v>15</v>
      </c>
      <c r="I27" s="81" t="s">
        <v>30</v>
      </c>
    </row>
    <row r="28" spans="1:9" ht="29.25" customHeight="1">
      <c r="A28" s="117" t="s">
        <v>38</v>
      </c>
      <c r="B28" s="117"/>
      <c r="C28" s="37" t="s">
        <v>24</v>
      </c>
      <c r="D28" s="38">
        <f>ROUND(1-D25/100,4)</f>
        <v>1</v>
      </c>
      <c r="E28" s="38">
        <f>ROUND(1-E25/100,4)</f>
        <v>1</v>
      </c>
      <c r="F28" s="38">
        <f>ROUND(1-F25/100,4)</f>
        <v>1</v>
      </c>
      <c r="G28" s="38">
        <f>ROUND(1-G25/100,4)</f>
        <v>1</v>
      </c>
      <c r="H28" s="38">
        <v>1</v>
      </c>
      <c r="I28" s="81" t="s">
        <v>30</v>
      </c>
    </row>
    <row r="29" spans="1:9" ht="60.75" customHeight="1">
      <c r="A29" s="41" t="s">
        <v>39</v>
      </c>
      <c r="B29" s="36" t="s">
        <v>40</v>
      </c>
      <c r="C29" s="44" t="s">
        <v>42</v>
      </c>
      <c r="D29" s="43">
        <f>D30</f>
        <v>0</v>
      </c>
      <c r="E29" s="43">
        <f>E30</f>
        <v>0</v>
      </c>
      <c r="F29" s="43">
        <f>F30</f>
        <v>0</v>
      </c>
      <c r="G29" s="43">
        <f>G30</f>
        <v>0</v>
      </c>
      <c r="H29" s="38"/>
      <c r="I29" s="161" t="s">
        <v>117</v>
      </c>
    </row>
    <row r="30" spans="1:10" ht="46.5" customHeight="1">
      <c r="A30" s="150" t="s">
        <v>41</v>
      </c>
      <c r="B30" s="151"/>
      <c r="C30" s="39" t="s">
        <v>42</v>
      </c>
      <c r="D30" s="39">
        <v>0</v>
      </c>
      <c r="E30" s="39">
        <v>0</v>
      </c>
      <c r="F30" s="39">
        <v>0</v>
      </c>
      <c r="G30" s="40">
        <v>0</v>
      </c>
      <c r="H30" s="45"/>
      <c r="I30" s="162"/>
      <c r="J30" s="4"/>
    </row>
    <row r="31" spans="1:9" ht="24.75" customHeight="1">
      <c r="A31" s="117" t="s">
        <v>26</v>
      </c>
      <c r="B31" s="117"/>
      <c r="C31" s="37" t="s">
        <v>7</v>
      </c>
      <c r="D31" s="38">
        <v>35</v>
      </c>
      <c r="E31" s="38">
        <f>D31</f>
        <v>35</v>
      </c>
      <c r="F31" s="38">
        <f>E31</f>
        <v>35</v>
      </c>
      <c r="G31" s="38">
        <f>F31</f>
        <v>35</v>
      </c>
      <c r="H31" s="38">
        <v>35</v>
      </c>
      <c r="I31" s="81" t="s">
        <v>30</v>
      </c>
    </row>
    <row r="32" spans="1:9" ht="24.75" customHeight="1">
      <c r="A32" s="117" t="s">
        <v>43</v>
      </c>
      <c r="B32" s="117"/>
      <c r="C32" s="37" t="s">
        <v>24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81" t="s">
        <v>30</v>
      </c>
    </row>
    <row r="33" spans="1:9" ht="26.25" customHeight="1">
      <c r="A33" s="46" t="s">
        <v>45</v>
      </c>
      <c r="B33" s="47" t="s">
        <v>46</v>
      </c>
      <c r="C33" s="48" t="s">
        <v>24</v>
      </c>
      <c r="D33" s="49">
        <f>ROUND(D37/100*D38+D41/100*D42,4)</f>
        <v>1</v>
      </c>
      <c r="E33" s="49">
        <f>ROUND(E37/100*E38+E41/100*E42,4)</f>
        <v>1</v>
      </c>
      <c r="F33" s="49">
        <f>ROUND(F37/100*F38+F41/100*F42,4)</f>
        <v>0.55</v>
      </c>
      <c r="G33" s="49">
        <f>ROUND(G37/100*G38+G41/100*G42,4)</f>
        <v>0.55</v>
      </c>
      <c r="H33" s="49">
        <f>ROUND(H38*0.55+H42*0.45,4)</f>
        <v>1</v>
      </c>
      <c r="I33" s="69" t="s">
        <v>30</v>
      </c>
    </row>
    <row r="34" spans="1:9" ht="23.25" customHeight="1">
      <c r="A34" s="50"/>
      <c r="B34" s="47" t="s">
        <v>44</v>
      </c>
      <c r="C34" s="48" t="s">
        <v>7</v>
      </c>
      <c r="D34" s="51">
        <v>40</v>
      </c>
      <c r="E34" s="51">
        <v>40</v>
      </c>
      <c r="F34" s="51">
        <v>40</v>
      </c>
      <c r="G34" s="51">
        <v>40</v>
      </c>
      <c r="H34" s="70">
        <v>40</v>
      </c>
      <c r="I34" s="71" t="s">
        <v>30</v>
      </c>
    </row>
    <row r="35" spans="1:9" ht="50.25" customHeight="1">
      <c r="A35" s="41" t="s">
        <v>50</v>
      </c>
      <c r="B35" s="36" t="s">
        <v>47</v>
      </c>
      <c r="C35" s="44" t="s">
        <v>49</v>
      </c>
      <c r="D35" s="43" t="str">
        <f>D36</f>
        <v>нет</v>
      </c>
      <c r="E35" s="43" t="str">
        <f>E36</f>
        <v>нет</v>
      </c>
      <c r="F35" s="43" t="str">
        <f>F36</f>
        <v>нет</v>
      </c>
      <c r="G35" s="83" t="str">
        <f>G36</f>
        <v>нет</v>
      </c>
      <c r="H35" s="178"/>
      <c r="I35" s="102" t="s">
        <v>51</v>
      </c>
    </row>
    <row r="36" spans="1:9" ht="49.5" customHeight="1">
      <c r="A36" s="150" t="s">
        <v>48</v>
      </c>
      <c r="B36" s="151"/>
      <c r="C36" s="65" t="s">
        <v>49</v>
      </c>
      <c r="D36" s="65" t="s">
        <v>55</v>
      </c>
      <c r="E36" s="39" t="s">
        <v>55</v>
      </c>
      <c r="F36" s="65" t="s">
        <v>55</v>
      </c>
      <c r="G36" s="82" t="s">
        <v>55</v>
      </c>
      <c r="H36" s="178"/>
      <c r="I36" s="104"/>
    </row>
    <row r="37" spans="1:9" ht="22.5" customHeight="1">
      <c r="A37" s="117" t="s">
        <v>26</v>
      </c>
      <c r="B37" s="117"/>
      <c r="C37" s="37" t="s">
        <v>7</v>
      </c>
      <c r="D37" s="38">
        <v>55</v>
      </c>
      <c r="E37" s="38">
        <f>D37</f>
        <v>55</v>
      </c>
      <c r="F37" s="38">
        <f>E37</f>
        <v>55</v>
      </c>
      <c r="G37" s="58">
        <f>F37</f>
        <v>55</v>
      </c>
      <c r="H37" s="58">
        <v>55</v>
      </c>
      <c r="I37" s="81" t="s">
        <v>30</v>
      </c>
    </row>
    <row r="38" spans="1:9" ht="24" customHeight="1">
      <c r="A38" s="117" t="s">
        <v>70</v>
      </c>
      <c r="B38" s="117"/>
      <c r="C38" s="37" t="s">
        <v>24</v>
      </c>
      <c r="D38" s="38">
        <v>1</v>
      </c>
      <c r="E38" s="38">
        <v>1</v>
      </c>
      <c r="F38" s="38">
        <v>1</v>
      </c>
      <c r="G38" s="58">
        <v>1</v>
      </c>
      <c r="H38" s="58">
        <v>1</v>
      </c>
      <c r="I38" s="81" t="s">
        <v>30</v>
      </c>
    </row>
    <row r="39" spans="1:9" ht="80.25" customHeight="1">
      <c r="A39" s="41" t="s">
        <v>52</v>
      </c>
      <c r="B39" s="36" t="s">
        <v>53</v>
      </c>
      <c r="C39" s="44" t="s">
        <v>49</v>
      </c>
      <c r="D39" s="43" t="str">
        <f>D40</f>
        <v>нет</v>
      </c>
      <c r="E39" s="43" t="str">
        <f>E40</f>
        <v>нет</v>
      </c>
      <c r="F39" s="43" t="str">
        <f>F40</f>
        <v>да</v>
      </c>
      <c r="G39" s="83" t="str">
        <f>G40</f>
        <v>да</v>
      </c>
      <c r="H39" s="173"/>
      <c r="I39" s="102" t="s">
        <v>51</v>
      </c>
    </row>
    <row r="40" spans="1:10" ht="71.25" customHeight="1">
      <c r="A40" s="150" t="s">
        <v>56</v>
      </c>
      <c r="B40" s="151"/>
      <c r="C40" s="65" t="s">
        <v>49</v>
      </c>
      <c r="D40" s="65" t="s">
        <v>55</v>
      </c>
      <c r="E40" s="39" t="s">
        <v>55</v>
      </c>
      <c r="F40" s="65" t="s">
        <v>54</v>
      </c>
      <c r="G40" s="65" t="s">
        <v>54</v>
      </c>
      <c r="H40" s="175"/>
      <c r="I40" s="104"/>
      <c r="J40" s="4"/>
    </row>
    <row r="41" spans="1:9" ht="28.5" customHeight="1">
      <c r="A41" s="117" t="s">
        <v>26</v>
      </c>
      <c r="B41" s="117"/>
      <c r="C41" s="37" t="s">
        <v>7</v>
      </c>
      <c r="D41" s="38">
        <v>45</v>
      </c>
      <c r="E41" s="38">
        <f>D41</f>
        <v>45</v>
      </c>
      <c r="F41" s="38">
        <f>E41</f>
        <v>45</v>
      </c>
      <c r="G41" s="58">
        <f>F41</f>
        <v>45</v>
      </c>
      <c r="H41" s="58">
        <v>45</v>
      </c>
      <c r="I41" s="81">
        <v>45</v>
      </c>
    </row>
    <row r="42" spans="1:9" ht="26.25" customHeight="1">
      <c r="A42" s="153" t="s">
        <v>69</v>
      </c>
      <c r="B42" s="153"/>
      <c r="C42" s="53" t="s">
        <v>24</v>
      </c>
      <c r="D42" s="54">
        <v>1</v>
      </c>
      <c r="E42" s="54">
        <v>1</v>
      </c>
      <c r="F42" s="54">
        <v>0</v>
      </c>
      <c r="G42" s="56">
        <v>0</v>
      </c>
      <c r="H42" s="56">
        <v>1</v>
      </c>
      <c r="I42" s="71" t="s">
        <v>30</v>
      </c>
    </row>
    <row r="43" spans="1:9" ht="23.25" customHeight="1">
      <c r="A43" s="46" t="s">
        <v>57</v>
      </c>
      <c r="B43" s="47" t="s">
        <v>58</v>
      </c>
      <c r="C43" s="48" t="s">
        <v>24</v>
      </c>
      <c r="D43" s="49">
        <f>ROUND(D48/100*D49+D53/100*D54,4)</f>
        <v>0</v>
      </c>
      <c r="E43" s="49">
        <f>ROUND(E48/100*E49+E53/100*E54,4)</f>
        <v>0</v>
      </c>
      <c r="F43" s="49">
        <f>ROUND(F48/100*F49+F53/100*F54,4)</f>
        <v>5</v>
      </c>
      <c r="G43" s="49">
        <f>ROUND(G48/100*G49+G53/100*G54,4)</f>
        <v>5</v>
      </c>
      <c r="H43" s="49">
        <f>ROUND(H49*0.6+H54*0.4,4)</f>
        <v>5</v>
      </c>
      <c r="I43" s="69" t="s">
        <v>30</v>
      </c>
    </row>
    <row r="44" spans="1:9" ht="21" customHeight="1">
      <c r="A44" s="50"/>
      <c r="B44" s="47" t="s">
        <v>44</v>
      </c>
      <c r="C44" s="48" t="s">
        <v>7</v>
      </c>
      <c r="D44" s="51">
        <v>10</v>
      </c>
      <c r="E44" s="51">
        <v>10</v>
      </c>
      <c r="F44" s="51">
        <v>10</v>
      </c>
      <c r="G44" s="51">
        <v>10</v>
      </c>
      <c r="H44" s="84">
        <v>10</v>
      </c>
      <c r="I44" s="85" t="s">
        <v>30</v>
      </c>
    </row>
    <row r="45" spans="1:9" ht="57">
      <c r="A45" s="41" t="s">
        <v>59</v>
      </c>
      <c r="B45" s="36" t="s">
        <v>61</v>
      </c>
      <c r="C45" s="44" t="s">
        <v>7</v>
      </c>
      <c r="D45" s="52">
        <f>D46</f>
        <v>55.32086691554231</v>
      </c>
      <c r="E45" s="52">
        <f>E46</f>
        <v>58.51120777851136</v>
      </c>
      <c r="F45" s="52">
        <f>F46</f>
        <v>100</v>
      </c>
      <c r="G45" s="55">
        <f>G46</f>
        <v>99.91823671497585</v>
      </c>
      <c r="H45" s="173"/>
      <c r="I45" s="158"/>
    </row>
    <row r="46" spans="1:9" ht="57" customHeight="1">
      <c r="A46" s="144" t="s">
        <v>63</v>
      </c>
      <c r="B46" s="145"/>
      <c r="C46" s="148" t="s">
        <v>7</v>
      </c>
      <c r="D46" s="142">
        <f>356500.7/644423.56*100</f>
        <v>55.32086691554231</v>
      </c>
      <c r="E46" s="142">
        <f>79905572.88/136564559.02*100</f>
        <v>58.51120777851136</v>
      </c>
      <c r="F46" s="142">
        <f>142135.76/142135.76*100</f>
        <v>100</v>
      </c>
      <c r="G46" s="142">
        <f>41366.15/41400*100</f>
        <v>99.91823671497585</v>
      </c>
      <c r="H46" s="174"/>
      <c r="I46" s="159"/>
    </row>
    <row r="47" spans="1:9" ht="45.75" customHeight="1">
      <c r="A47" s="154" t="s">
        <v>62</v>
      </c>
      <c r="B47" s="155"/>
      <c r="C47" s="149"/>
      <c r="D47" s="143"/>
      <c r="E47" s="143"/>
      <c r="F47" s="143"/>
      <c r="G47" s="143"/>
      <c r="H47" s="175"/>
      <c r="I47" s="160"/>
    </row>
    <row r="48" spans="1:9" ht="21.75" customHeight="1">
      <c r="A48" s="152" t="s">
        <v>26</v>
      </c>
      <c r="B48" s="152"/>
      <c r="C48" s="53" t="s">
        <v>7</v>
      </c>
      <c r="D48" s="54">
        <v>60</v>
      </c>
      <c r="E48" s="54">
        <f>D48</f>
        <v>60</v>
      </c>
      <c r="F48" s="54">
        <f>E48</f>
        <v>60</v>
      </c>
      <c r="G48" s="56">
        <f>F48</f>
        <v>60</v>
      </c>
      <c r="H48" s="86">
        <v>60</v>
      </c>
      <c r="I48" s="87" t="s">
        <v>30</v>
      </c>
    </row>
    <row r="49" spans="1:9" ht="26.25" customHeight="1">
      <c r="A49" s="153" t="s">
        <v>68</v>
      </c>
      <c r="B49" s="153"/>
      <c r="C49" s="53" t="s">
        <v>24</v>
      </c>
      <c r="D49" s="54">
        <v>0</v>
      </c>
      <c r="E49" s="54">
        <v>0</v>
      </c>
      <c r="F49" s="54">
        <v>5</v>
      </c>
      <c r="G49" s="56">
        <v>5</v>
      </c>
      <c r="H49" s="88">
        <v>5</v>
      </c>
      <c r="I49" s="85" t="s">
        <v>30</v>
      </c>
    </row>
    <row r="50" spans="1:9" ht="42.75">
      <c r="A50" s="41" t="s">
        <v>60</v>
      </c>
      <c r="B50" s="36" t="s">
        <v>64</v>
      </c>
      <c r="C50" s="44" t="s">
        <v>7</v>
      </c>
      <c r="D50" s="52">
        <f>D51</f>
        <v>300.59344624007747</v>
      </c>
      <c r="E50" s="52">
        <f>E51</f>
        <v>132.40076383518448</v>
      </c>
      <c r="F50" s="52">
        <f>F51</f>
        <v>0</v>
      </c>
      <c r="G50" s="55">
        <f>G51</f>
        <v>0</v>
      </c>
      <c r="H50" s="173"/>
      <c r="I50" s="102"/>
    </row>
    <row r="51" spans="1:9" ht="48" customHeight="1">
      <c r="A51" s="144" t="s">
        <v>66</v>
      </c>
      <c r="B51" s="145"/>
      <c r="C51" s="148" t="s">
        <v>7</v>
      </c>
      <c r="D51" s="146">
        <f>1071617.74/356500.7*100</f>
        <v>300.59344624007747</v>
      </c>
      <c r="E51" s="146">
        <f>105795588.84/79905572.88*100</f>
        <v>132.40076383518448</v>
      </c>
      <c r="F51" s="146">
        <f>0/142135.76*100</f>
        <v>0</v>
      </c>
      <c r="G51" s="146">
        <f>0/41366.15*100</f>
        <v>0</v>
      </c>
      <c r="H51" s="174"/>
      <c r="I51" s="103"/>
    </row>
    <row r="52" spans="1:9" ht="44.25" customHeight="1">
      <c r="A52" s="154" t="s">
        <v>65</v>
      </c>
      <c r="B52" s="155"/>
      <c r="C52" s="149"/>
      <c r="D52" s="147"/>
      <c r="E52" s="147"/>
      <c r="F52" s="147"/>
      <c r="G52" s="147"/>
      <c r="H52" s="175"/>
      <c r="I52" s="104"/>
    </row>
    <row r="53" spans="1:9" ht="22.5" customHeight="1">
      <c r="A53" s="117" t="s">
        <v>26</v>
      </c>
      <c r="B53" s="117"/>
      <c r="C53" s="37" t="s">
        <v>7</v>
      </c>
      <c r="D53" s="38">
        <v>40</v>
      </c>
      <c r="E53" s="38">
        <f>D53</f>
        <v>40</v>
      </c>
      <c r="F53" s="38">
        <f>E53</f>
        <v>40</v>
      </c>
      <c r="G53" s="58">
        <f>F53</f>
        <v>40</v>
      </c>
      <c r="H53" s="89">
        <v>40</v>
      </c>
      <c r="I53" s="90">
        <v>40</v>
      </c>
    </row>
    <row r="54" spans="1:9" ht="32.25" customHeight="1">
      <c r="A54" s="117" t="s">
        <v>67</v>
      </c>
      <c r="B54" s="117"/>
      <c r="C54" s="37" t="s">
        <v>24</v>
      </c>
      <c r="D54" s="38">
        <v>0</v>
      </c>
      <c r="E54" s="38">
        <v>0</v>
      </c>
      <c r="F54" s="38">
        <v>5</v>
      </c>
      <c r="G54" s="58">
        <v>5</v>
      </c>
      <c r="H54" s="58">
        <v>5</v>
      </c>
      <c r="I54" s="81">
        <v>5</v>
      </c>
    </row>
    <row r="55" spans="1:9" ht="33.75" customHeight="1">
      <c r="A55" s="46" t="s">
        <v>88</v>
      </c>
      <c r="B55" s="47" t="s">
        <v>89</v>
      </c>
      <c r="C55" s="48" t="s">
        <v>24</v>
      </c>
      <c r="D55" s="49">
        <f>ROUND(D62/100*D63+D69/100*D70+D77/100*D78+D84/100*D85,2)</f>
        <v>0.4</v>
      </c>
      <c r="E55" s="49">
        <f>ROUND(E62/100*E63+E69/100*E70+E77/100*E78+E84/100*E85,2)</f>
        <v>1</v>
      </c>
      <c r="F55" s="49">
        <f>ROUND(F62/100*F63+F69/100*F70+F77/100*F78+F84/100*F85,2)</f>
        <v>1</v>
      </c>
      <c r="G55" s="49">
        <f>ROUND(G62/100*G63+G69/100*G70+G77/100*G78+G84/100*G85,2)</f>
        <v>1</v>
      </c>
      <c r="H55" s="49">
        <f>ROUND(H63*0.3+H70*0.3+H78*0.2+H85*0.2,4)</f>
        <v>1</v>
      </c>
      <c r="I55" s="69" t="s">
        <v>30</v>
      </c>
    </row>
    <row r="56" spans="1:9" ht="30" customHeight="1">
      <c r="A56" s="50"/>
      <c r="B56" s="47" t="s">
        <v>44</v>
      </c>
      <c r="C56" s="48" t="s">
        <v>7</v>
      </c>
      <c r="D56" s="51">
        <v>10</v>
      </c>
      <c r="E56" s="51">
        <v>10</v>
      </c>
      <c r="F56" s="51">
        <v>10</v>
      </c>
      <c r="G56" s="51">
        <v>10</v>
      </c>
      <c r="H56" s="84">
        <v>10</v>
      </c>
      <c r="I56" s="85" t="s">
        <v>30</v>
      </c>
    </row>
    <row r="57" spans="1:9" ht="40.5" customHeight="1">
      <c r="A57" s="41" t="s">
        <v>71</v>
      </c>
      <c r="B57" s="36" t="s">
        <v>73</v>
      </c>
      <c r="C57" s="37" t="s">
        <v>7</v>
      </c>
      <c r="D57" s="43">
        <f>D58</f>
        <v>100</v>
      </c>
      <c r="E57" s="43">
        <f>E58</f>
        <v>0</v>
      </c>
      <c r="F57" s="43">
        <f>F58</f>
        <v>0</v>
      </c>
      <c r="G57" s="43">
        <f>G58</f>
        <v>0</v>
      </c>
      <c r="H57" s="173"/>
      <c r="I57" s="134"/>
    </row>
    <row r="58" spans="1:9" ht="54.75" customHeight="1">
      <c r="A58" s="140" t="s">
        <v>74</v>
      </c>
      <c r="B58" s="141"/>
      <c r="C58" s="128" t="s">
        <v>7</v>
      </c>
      <c r="D58" s="128">
        <f>ROUND((100*23370)/23370,2)</f>
        <v>100</v>
      </c>
      <c r="E58" s="131">
        <v>0</v>
      </c>
      <c r="F58" s="128">
        <v>0</v>
      </c>
      <c r="G58" s="128">
        <v>0</v>
      </c>
      <c r="H58" s="174"/>
      <c r="I58" s="135"/>
    </row>
    <row r="59" spans="1:9" ht="44.25" customHeight="1">
      <c r="A59" s="121" t="s">
        <v>75</v>
      </c>
      <c r="B59" s="122"/>
      <c r="C59" s="129"/>
      <c r="D59" s="129"/>
      <c r="E59" s="132"/>
      <c r="F59" s="129"/>
      <c r="G59" s="129"/>
      <c r="H59" s="174"/>
      <c r="I59" s="135"/>
    </row>
    <row r="60" spans="1:9" ht="30" customHeight="1">
      <c r="A60" s="121" t="s">
        <v>76</v>
      </c>
      <c r="B60" s="122"/>
      <c r="C60" s="129"/>
      <c r="D60" s="129"/>
      <c r="E60" s="132"/>
      <c r="F60" s="129"/>
      <c r="G60" s="129"/>
      <c r="H60" s="174"/>
      <c r="I60" s="135"/>
    </row>
    <row r="61" spans="1:9" ht="51.75" customHeight="1">
      <c r="A61" s="123" t="s">
        <v>77</v>
      </c>
      <c r="B61" s="124"/>
      <c r="C61" s="130"/>
      <c r="D61" s="130"/>
      <c r="E61" s="133"/>
      <c r="F61" s="130"/>
      <c r="G61" s="130"/>
      <c r="H61" s="175"/>
      <c r="I61" s="136"/>
    </row>
    <row r="62" spans="1:9" ht="20.25" customHeight="1">
      <c r="A62" s="116" t="s">
        <v>26</v>
      </c>
      <c r="B62" s="116"/>
      <c r="C62" s="37" t="s">
        <v>7</v>
      </c>
      <c r="D62" s="38">
        <v>30</v>
      </c>
      <c r="E62" s="38">
        <v>30</v>
      </c>
      <c r="F62" s="38">
        <v>30</v>
      </c>
      <c r="G62" s="38">
        <v>30</v>
      </c>
      <c r="H62" s="38">
        <v>30</v>
      </c>
      <c r="I62" s="81" t="s">
        <v>30</v>
      </c>
    </row>
    <row r="63" spans="1:9" ht="24" customHeight="1">
      <c r="A63" s="117" t="s">
        <v>72</v>
      </c>
      <c r="B63" s="117"/>
      <c r="C63" s="37" t="s">
        <v>24</v>
      </c>
      <c r="D63" s="38">
        <f>ROUND(1-((D58-50))/50,2)</f>
        <v>0</v>
      </c>
      <c r="E63" s="38">
        <v>1</v>
      </c>
      <c r="F63" s="38">
        <v>1</v>
      </c>
      <c r="G63" s="38">
        <v>1</v>
      </c>
      <c r="H63" s="38">
        <v>1</v>
      </c>
      <c r="I63" s="81" t="s">
        <v>30</v>
      </c>
    </row>
    <row r="64" spans="1:9" ht="46.5" customHeight="1">
      <c r="A64" s="41" t="s">
        <v>78</v>
      </c>
      <c r="B64" s="36" t="s">
        <v>79</v>
      </c>
      <c r="C64" s="37" t="s">
        <v>7</v>
      </c>
      <c r="D64" s="43">
        <f>D65</f>
        <v>100</v>
      </c>
      <c r="E64" s="43">
        <f>E65</f>
        <v>0</v>
      </c>
      <c r="F64" s="43">
        <f>F65</f>
        <v>0</v>
      </c>
      <c r="G64" s="43">
        <f>G65</f>
        <v>0</v>
      </c>
      <c r="H64" s="173"/>
      <c r="I64" s="137"/>
    </row>
    <row r="65" spans="1:9" ht="26.25" customHeight="1">
      <c r="A65" s="140" t="s">
        <v>83</v>
      </c>
      <c r="B65" s="141"/>
      <c r="C65" s="128" t="s">
        <v>7</v>
      </c>
      <c r="D65" s="128">
        <f>ROUND((100*4)/4,2)</f>
        <v>100</v>
      </c>
      <c r="E65" s="131">
        <v>0</v>
      </c>
      <c r="F65" s="128">
        <v>0</v>
      </c>
      <c r="G65" s="128">
        <v>0</v>
      </c>
      <c r="H65" s="174"/>
      <c r="I65" s="138"/>
    </row>
    <row r="66" spans="1:9" ht="41.25" customHeight="1">
      <c r="A66" s="121" t="s">
        <v>81</v>
      </c>
      <c r="B66" s="122"/>
      <c r="C66" s="129"/>
      <c r="D66" s="129"/>
      <c r="E66" s="132"/>
      <c r="F66" s="129"/>
      <c r="G66" s="129"/>
      <c r="H66" s="174"/>
      <c r="I66" s="138"/>
    </row>
    <row r="67" spans="1:9" ht="30.75" customHeight="1">
      <c r="A67" s="121" t="s">
        <v>82</v>
      </c>
      <c r="B67" s="122"/>
      <c r="C67" s="129"/>
      <c r="D67" s="129"/>
      <c r="E67" s="132"/>
      <c r="F67" s="129"/>
      <c r="G67" s="129"/>
      <c r="H67" s="174"/>
      <c r="I67" s="138"/>
    </row>
    <row r="68" spans="1:9" ht="30" customHeight="1">
      <c r="A68" s="123" t="s">
        <v>84</v>
      </c>
      <c r="B68" s="124"/>
      <c r="C68" s="130"/>
      <c r="D68" s="130"/>
      <c r="E68" s="133"/>
      <c r="F68" s="130"/>
      <c r="G68" s="130"/>
      <c r="H68" s="175"/>
      <c r="I68" s="139"/>
    </row>
    <row r="69" spans="1:9" ht="24.75" customHeight="1">
      <c r="A69" s="116" t="s">
        <v>26</v>
      </c>
      <c r="B69" s="116"/>
      <c r="C69" s="37" t="s">
        <v>7</v>
      </c>
      <c r="D69" s="38">
        <v>30</v>
      </c>
      <c r="E69" s="38">
        <v>30</v>
      </c>
      <c r="F69" s="38">
        <v>30</v>
      </c>
      <c r="G69" s="38">
        <v>30</v>
      </c>
      <c r="H69" s="38">
        <v>30</v>
      </c>
      <c r="I69" s="81" t="s">
        <v>30</v>
      </c>
    </row>
    <row r="70" spans="1:9" ht="22.5" customHeight="1">
      <c r="A70" s="117" t="s">
        <v>80</v>
      </c>
      <c r="B70" s="117"/>
      <c r="C70" s="37" t="s">
        <v>24</v>
      </c>
      <c r="D70" s="38">
        <v>0</v>
      </c>
      <c r="E70" s="38">
        <v>1</v>
      </c>
      <c r="F70" s="38">
        <v>1</v>
      </c>
      <c r="G70" s="38">
        <v>1</v>
      </c>
      <c r="H70" s="91">
        <v>1</v>
      </c>
      <c r="I70" s="92" t="s">
        <v>30</v>
      </c>
    </row>
    <row r="71" spans="1:9" ht="43.5" customHeight="1">
      <c r="A71" s="57" t="s">
        <v>85</v>
      </c>
      <c r="B71" s="73" t="s">
        <v>90</v>
      </c>
      <c r="C71" s="37" t="s">
        <v>7</v>
      </c>
      <c r="D71" s="38">
        <f>D72</f>
        <v>0</v>
      </c>
      <c r="E71" s="38">
        <f>E72</f>
        <v>0</v>
      </c>
      <c r="F71" s="38">
        <f>F72</f>
        <v>0</v>
      </c>
      <c r="G71" s="38">
        <f>G72</f>
        <v>0</v>
      </c>
      <c r="H71" s="173"/>
      <c r="I71" s="111"/>
    </row>
    <row r="72" spans="1:9" ht="45" customHeight="1">
      <c r="A72" s="114" t="s">
        <v>92</v>
      </c>
      <c r="B72" s="115"/>
      <c r="C72" s="112" t="s">
        <v>7</v>
      </c>
      <c r="D72" s="112">
        <v>0</v>
      </c>
      <c r="E72" s="113">
        <v>0</v>
      </c>
      <c r="F72" s="118">
        <v>0</v>
      </c>
      <c r="G72" s="112">
        <v>0</v>
      </c>
      <c r="H72" s="174"/>
      <c r="I72" s="111"/>
    </row>
    <row r="73" spans="1:9" ht="30" customHeight="1">
      <c r="A73" s="114" t="s">
        <v>93</v>
      </c>
      <c r="B73" s="115"/>
      <c r="C73" s="112"/>
      <c r="D73" s="112"/>
      <c r="E73" s="113"/>
      <c r="F73" s="119"/>
      <c r="G73" s="112"/>
      <c r="H73" s="174"/>
      <c r="I73" s="111"/>
    </row>
    <row r="74" spans="1:9" ht="54" customHeight="1">
      <c r="A74" s="114" t="s">
        <v>94</v>
      </c>
      <c r="B74" s="115"/>
      <c r="C74" s="112"/>
      <c r="D74" s="112"/>
      <c r="E74" s="113"/>
      <c r="F74" s="119"/>
      <c r="G74" s="112"/>
      <c r="H74" s="174"/>
      <c r="I74" s="111"/>
    </row>
    <row r="75" spans="1:9" ht="57" customHeight="1">
      <c r="A75" s="114" t="s">
        <v>108</v>
      </c>
      <c r="B75" s="115"/>
      <c r="C75" s="112"/>
      <c r="D75" s="112"/>
      <c r="E75" s="113"/>
      <c r="F75" s="119"/>
      <c r="G75" s="112"/>
      <c r="H75" s="174"/>
      <c r="I75" s="111"/>
    </row>
    <row r="76" spans="1:9" ht="53.25" customHeight="1">
      <c r="A76" s="109" t="s">
        <v>95</v>
      </c>
      <c r="B76" s="110"/>
      <c r="C76" s="112"/>
      <c r="D76" s="112"/>
      <c r="E76" s="113"/>
      <c r="F76" s="120"/>
      <c r="G76" s="112"/>
      <c r="H76" s="175"/>
      <c r="I76" s="111"/>
    </row>
    <row r="77" spans="1:9" ht="26.25" customHeight="1">
      <c r="A77" s="116" t="s">
        <v>26</v>
      </c>
      <c r="B77" s="116"/>
      <c r="C77" s="93" t="s">
        <v>7</v>
      </c>
      <c r="D77" s="94">
        <v>20</v>
      </c>
      <c r="E77" s="94">
        <v>20</v>
      </c>
      <c r="F77" s="94">
        <v>20</v>
      </c>
      <c r="G77" s="94">
        <v>20</v>
      </c>
      <c r="H77" s="94">
        <v>20</v>
      </c>
      <c r="I77" s="90" t="s">
        <v>30</v>
      </c>
    </row>
    <row r="78" spans="1:9" ht="24.75" customHeight="1">
      <c r="A78" s="117" t="s">
        <v>86</v>
      </c>
      <c r="B78" s="117"/>
      <c r="C78" s="37" t="s">
        <v>24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81" t="s">
        <v>30</v>
      </c>
    </row>
    <row r="79" spans="1:9" ht="42.75">
      <c r="A79" s="41" t="s">
        <v>78</v>
      </c>
      <c r="B79" s="36" t="s">
        <v>91</v>
      </c>
      <c r="C79" s="37" t="s">
        <v>7</v>
      </c>
      <c r="D79" s="43">
        <f>D80</f>
        <v>0</v>
      </c>
      <c r="E79" s="43">
        <f>E80</f>
        <v>0</v>
      </c>
      <c r="F79" s="43">
        <f>F80</f>
        <v>0</v>
      </c>
      <c r="G79" s="43">
        <f>G80</f>
        <v>0</v>
      </c>
      <c r="H79" s="173"/>
      <c r="I79" s="125"/>
    </row>
    <row r="80" spans="1:9" ht="50.25" customHeight="1">
      <c r="A80" s="126" t="s">
        <v>97</v>
      </c>
      <c r="B80" s="127"/>
      <c r="C80" s="128" t="s">
        <v>7</v>
      </c>
      <c r="D80" s="128">
        <v>0</v>
      </c>
      <c r="E80" s="131">
        <v>0</v>
      </c>
      <c r="F80" s="128">
        <v>0</v>
      </c>
      <c r="G80" s="128">
        <v>0</v>
      </c>
      <c r="H80" s="174"/>
      <c r="I80" s="125"/>
    </row>
    <row r="81" spans="1:9" ht="56.25" customHeight="1">
      <c r="A81" s="114" t="s">
        <v>96</v>
      </c>
      <c r="B81" s="115"/>
      <c r="C81" s="129"/>
      <c r="D81" s="129"/>
      <c r="E81" s="132"/>
      <c r="F81" s="129"/>
      <c r="G81" s="129"/>
      <c r="H81" s="174"/>
      <c r="I81" s="125"/>
    </row>
    <row r="82" spans="1:9" ht="43.5" customHeight="1">
      <c r="A82" s="114" t="s">
        <v>98</v>
      </c>
      <c r="B82" s="115"/>
      <c r="C82" s="129"/>
      <c r="D82" s="129"/>
      <c r="E82" s="132"/>
      <c r="F82" s="129"/>
      <c r="G82" s="129"/>
      <c r="H82" s="174"/>
      <c r="I82" s="125"/>
    </row>
    <row r="83" spans="1:9" ht="55.5" customHeight="1">
      <c r="A83" s="109" t="s">
        <v>99</v>
      </c>
      <c r="B83" s="110"/>
      <c r="C83" s="130"/>
      <c r="D83" s="130"/>
      <c r="E83" s="133"/>
      <c r="F83" s="130"/>
      <c r="G83" s="130"/>
      <c r="H83" s="175"/>
      <c r="I83" s="125"/>
    </row>
    <row r="84" spans="1:9" ht="28.5" customHeight="1">
      <c r="A84" s="116" t="s">
        <v>26</v>
      </c>
      <c r="B84" s="116"/>
      <c r="C84" s="37" t="s">
        <v>7</v>
      </c>
      <c r="D84" s="38">
        <v>20</v>
      </c>
      <c r="E84" s="38">
        <v>20</v>
      </c>
      <c r="F84" s="38">
        <v>20</v>
      </c>
      <c r="G84" s="38">
        <v>20</v>
      </c>
      <c r="H84" s="38">
        <v>20</v>
      </c>
      <c r="I84" s="81" t="s">
        <v>30</v>
      </c>
    </row>
    <row r="85" spans="1:9" ht="22.5" customHeight="1">
      <c r="A85" s="117" t="s">
        <v>87</v>
      </c>
      <c r="B85" s="117"/>
      <c r="C85" s="37" t="s">
        <v>24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81" t="s">
        <v>30</v>
      </c>
    </row>
    <row r="86" spans="1:9" ht="45" customHeight="1">
      <c r="A86" s="105" t="s">
        <v>102</v>
      </c>
      <c r="B86" s="106"/>
      <c r="C86" s="95" t="s">
        <v>100</v>
      </c>
      <c r="D86" s="96">
        <f>ROUND(D6/100*D5+D34/100*D33+D44/100*D43+D56/100*D55,4)</f>
        <v>1.2768</v>
      </c>
      <c r="E86" s="96">
        <f>ROUND(E6/100*E5+E34/100*E33+E44/100*E43+E56/100*E55,4)</f>
        <v>1.37</v>
      </c>
      <c r="F86" s="96">
        <f>ROUND(F6/100*F5+F34/100*F33+F44/100*F43+F56/100*F55,4)</f>
        <v>1.6868</v>
      </c>
      <c r="G86" s="96">
        <f>ROUND(G6/100*G5+G34/100*G33+G44/100*G43+G56/100*G55,4)</f>
        <v>1.6852</v>
      </c>
      <c r="H86" s="96">
        <f>H87</f>
        <v>2</v>
      </c>
      <c r="I86" s="97" t="s">
        <v>30</v>
      </c>
    </row>
    <row r="87" spans="1:9" ht="35.25" customHeight="1">
      <c r="A87" s="105" t="s">
        <v>101</v>
      </c>
      <c r="B87" s="106"/>
      <c r="C87" s="95" t="s">
        <v>100</v>
      </c>
      <c r="D87" s="98">
        <v>2</v>
      </c>
      <c r="E87" s="98">
        <v>2</v>
      </c>
      <c r="F87" s="98">
        <v>2</v>
      </c>
      <c r="G87" s="98">
        <v>2</v>
      </c>
      <c r="H87" s="96">
        <f>ROUND(H5*0.4+H33*0.4+H43*0.1+H55*0.1,1)</f>
        <v>2</v>
      </c>
      <c r="I87" s="97" t="s">
        <v>30</v>
      </c>
    </row>
    <row r="88" spans="1:9" ht="40.5" customHeight="1">
      <c r="A88" s="105" t="s">
        <v>102</v>
      </c>
      <c r="B88" s="106"/>
      <c r="C88" s="99" t="s">
        <v>7</v>
      </c>
      <c r="D88" s="100">
        <f>ROUND(D86/D87*100,2)</f>
        <v>63.84</v>
      </c>
      <c r="E88" s="100">
        <f>ROUND(E86/E87*100,2)</f>
        <v>68.5</v>
      </c>
      <c r="F88" s="100">
        <f>ROUND(F86/F87*100,2)</f>
        <v>84.34</v>
      </c>
      <c r="G88" s="100">
        <f>ROUND(G86/G87*100,2)</f>
        <v>84.26</v>
      </c>
      <c r="H88" s="100">
        <f>H86/H87*100</f>
        <v>100</v>
      </c>
      <c r="I88" s="101" t="s">
        <v>30</v>
      </c>
    </row>
  </sheetData>
  <sheetProtection/>
  <mergeCells count="118"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I29:I30"/>
    <mergeCell ref="I17:I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E46:E47"/>
    <mergeCell ref="F46:F47"/>
    <mergeCell ref="A62:B62"/>
    <mergeCell ref="E58:E61"/>
    <mergeCell ref="F58:F61"/>
    <mergeCell ref="A58:B58"/>
    <mergeCell ref="A46:B46"/>
    <mergeCell ref="A54:B54"/>
    <mergeCell ref="A63:B63"/>
    <mergeCell ref="A59:B59"/>
    <mergeCell ref="A60:B60"/>
    <mergeCell ref="A61:B61"/>
    <mergeCell ref="C58:C61"/>
    <mergeCell ref="D58:D6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A86:B86"/>
    <mergeCell ref="A84:B84"/>
    <mergeCell ref="A85:B85"/>
    <mergeCell ref="A77:B77"/>
    <mergeCell ref="A78:B78"/>
    <mergeCell ref="A87:B87"/>
    <mergeCell ref="I7:I14"/>
    <mergeCell ref="A88:B88"/>
    <mergeCell ref="A1:I1"/>
    <mergeCell ref="A2:I2"/>
    <mergeCell ref="A76:B76"/>
    <mergeCell ref="I71:I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46.00390625" style="0" customWidth="1"/>
    <col min="2" max="3" width="25.00390625" style="19" customWidth="1"/>
    <col min="4" max="4" width="24.28125" style="19" customWidth="1"/>
    <col min="5" max="5" width="25.00390625" style="19" customWidth="1"/>
    <col min="6" max="6" width="21.8515625" style="0" customWidth="1"/>
  </cols>
  <sheetData>
    <row r="3" spans="1:5" ht="114">
      <c r="A3" s="8" t="s">
        <v>109</v>
      </c>
      <c r="B3" s="7" t="s">
        <v>127</v>
      </c>
      <c r="C3" s="7" t="s">
        <v>119</v>
      </c>
      <c r="D3" s="7" t="s">
        <v>120</v>
      </c>
      <c r="E3" s="7" t="s">
        <v>121</v>
      </c>
    </row>
    <row r="4" spans="1:5" ht="70.5" customHeight="1">
      <c r="A4" s="25" t="s">
        <v>27</v>
      </c>
      <c r="B4" s="26">
        <f>SUM(B5:B9)</f>
        <v>1650</v>
      </c>
      <c r="C4" s="26">
        <f>SUM(C5:C11)</f>
        <v>0</v>
      </c>
      <c r="D4" s="26">
        <f>SUM(D5:D11)</f>
        <v>10822505.02</v>
      </c>
      <c r="E4" s="26">
        <f>SUM(E5:E9)</f>
        <v>10549342.3</v>
      </c>
    </row>
    <row r="5" spans="1:5" s="2" customFormat="1" ht="120.75" customHeight="1">
      <c r="A5" s="5" t="s">
        <v>114</v>
      </c>
      <c r="B5" s="11"/>
      <c r="C5" s="11"/>
      <c r="D5" s="13">
        <v>5783945</v>
      </c>
      <c r="E5" s="11"/>
    </row>
    <row r="6" spans="1:5" s="2" customFormat="1" ht="91.5" customHeight="1">
      <c r="A6" s="5" t="s">
        <v>113</v>
      </c>
      <c r="B6" s="11"/>
      <c r="C6" s="11"/>
      <c r="D6" s="14">
        <v>2023932.8</v>
      </c>
      <c r="E6" s="12"/>
    </row>
    <row r="7" spans="1:5" s="2" customFormat="1" ht="87" customHeight="1">
      <c r="A7" s="5" t="s">
        <v>122</v>
      </c>
      <c r="B7" s="11"/>
      <c r="C7" s="11"/>
      <c r="D7" s="17">
        <v>3014627.22</v>
      </c>
      <c r="E7" s="17">
        <v>10549342.3</v>
      </c>
    </row>
    <row r="8" spans="1:5" s="2" customFormat="1" ht="76.5" customHeight="1">
      <c r="A8" s="5" t="s">
        <v>110</v>
      </c>
      <c r="B8" s="17">
        <v>1650</v>
      </c>
      <c r="C8" s="12"/>
      <c r="D8" s="12"/>
      <c r="E8" s="12"/>
    </row>
    <row r="9" spans="1:5" s="2" customFormat="1" ht="57.75" customHeight="1">
      <c r="A9" s="5" t="s">
        <v>115</v>
      </c>
      <c r="B9" s="12"/>
      <c r="C9" s="12"/>
      <c r="D9" s="12"/>
      <c r="E9" s="14"/>
    </row>
    <row r="10" spans="1:5" s="2" customFormat="1" ht="97.5" customHeight="1">
      <c r="A10" s="5" t="s">
        <v>111</v>
      </c>
      <c r="B10" s="15"/>
      <c r="C10" s="10"/>
      <c r="D10" s="16"/>
      <c r="E10" s="16"/>
    </row>
    <row r="11" spans="1:5" s="2" customFormat="1" ht="111.75" customHeight="1">
      <c r="A11" s="5" t="s">
        <v>112</v>
      </c>
      <c r="B11" s="6"/>
      <c r="C11" s="10"/>
      <c r="D11" s="12"/>
      <c r="E11" s="12"/>
    </row>
    <row r="12" spans="1:5" ht="70.5" customHeight="1">
      <c r="A12" s="27" t="s">
        <v>28</v>
      </c>
      <c r="B12" s="28">
        <f>SUM(B13:B20)</f>
        <v>1650</v>
      </c>
      <c r="C12" s="28">
        <f>SUM(C13:C20)</f>
        <v>31621663.28</v>
      </c>
      <c r="D12" s="28">
        <f>SUM(D13:D20)</f>
        <v>10862105.02</v>
      </c>
      <c r="E12" s="28">
        <f>SUM(E13:E20)</f>
        <v>10993293.3</v>
      </c>
    </row>
    <row r="13" spans="1:5" s="3" customFormat="1" ht="123.75" customHeight="1">
      <c r="A13" s="5" t="s">
        <v>114</v>
      </c>
      <c r="B13" s="11"/>
      <c r="C13" s="11"/>
      <c r="D13" s="32">
        <v>5783945</v>
      </c>
      <c r="E13" s="11"/>
    </row>
    <row r="14" spans="1:5" s="3" customFormat="1" ht="82.5">
      <c r="A14" s="5" t="s">
        <v>113</v>
      </c>
      <c r="B14" s="11"/>
      <c r="C14" s="11"/>
      <c r="D14" s="10">
        <f>2023932.8+39600</f>
        <v>2063532.8</v>
      </c>
      <c r="E14" s="12"/>
    </row>
    <row r="15" spans="1:5" s="3" customFormat="1" ht="100.5" customHeight="1">
      <c r="A15" s="5" t="s">
        <v>122</v>
      </c>
      <c r="B15" s="11"/>
      <c r="C15" s="11"/>
      <c r="D15" s="17">
        <v>3014627.22</v>
      </c>
      <c r="E15" s="17">
        <v>10549342.3</v>
      </c>
    </row>
    <row r="16" spans="1:5" s="3" customFormat="1" ht="69.75" customHeight="1">
      <c r="A16" s="5" t="s">
        <v>110</v>
      </c>
      <c r="B16" s="10">
        <v>1650</v>
      </c>
      <c r="C16" s="30"/>
      <c r="D16" s="30"/>
      <c r="E16" s="30"/>
    </row>
    <row r="17" spans="1:5" s="3" customFormat="1" ht="70.5" customHeight="1">
      <c r="A17" s="5" t="s">
        <v>126</v>
      </c>
      <c r="B17" s="30"/>
      <c r="C17" s="10">
        <v>1300000</v>
      </c>
      <c r="D17" s="30"/>
      <c r="E17" s="29"/>
    </row>
    <row r="18" spans="1:5" s="3" customFormat="1" ht="91.5" customHeight="1">
      <c r="A18" s="5" t="s">
        <v>125</v>
      </c>
      <c r="B18" s="15"/>
      <c r="C18" s="10">
        <v>10000000</v>
      </c>
      <c r="D18" s="16"/>
      <c r="E18" s="16"/>
    </row>
    <row r="19" spans="1:5" s="3" customFormat="1" ht="114.75" customHeight="1">
      <c r="A19" s="5" t="s">
        <v>123</v>
      </c>
      <c r="B19" s="15"/>
      <c r="C19" s="29"/>
      <c r="D19" s="16"/>
      <c r="E19" s="31">
        <v>443951</v>
      </c>
    </row>
    <row r="20" spans="1:5" s="3" customFormat="1" ht="100.5" customHeight="1">
      <c r="A20" s="5" t="s">
        <v>124</v>
      </c>
      <c r="B20" s="6"/>
      <c r="C20" s="10">
        <v>20321663.28</v>
      </c>
      <c r="D20" s="12"/>
      <c r="E20" s="12"/>
    </row>
    <row r="21" spans="2:5" s="3" customFormat="1" ht="12.75">
      <c r="B21" s="18"/>
      <c r="C21" s="18"/>
      <c r="D21" s="18"/>
      <c r="E21" s="18"/>
    </row>
    <row r="22" spans="2:5" s="3" customFormat="1" ht="12.75">
      <c r="B22" s="18"/>
      <c r="C22" s="18"/>
      <c r="D22" s="18"/>
      <c r="E22" s="18"/>
    </row>
    <row r="23" spans="1:5" s="3" customFormat="1" ht="12.75">
      <c r="A23"/>
      <c r="B23" s="19"/>
      <c r="C23" s="19"/>
      <c r="D23" s="19"/>
      <c r="E23" s="19"/>
    </row>
    <row r="24" spans="1:5" s="3" customFormat="1" ht="12.75">
      <c r="A24"/>
      <c r="B24" s="19"/>
      <c r="C24" s="19"/>
      <c r="D24" s="19"/>
      <c r="E24" s="19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2017-11-21T13:44:36Z</cp:lastPrinted>
  <dcterms:created xsi:type="dcterms:W3CDTF">1996-10-08T23:32:33Z</dcterms:created>
  <dcterms:modified xsi:type="dcterms:W3CDTF">2017-11-27T14:34:26Z</dcterms:modified>
  <cp:category/>
  <cp:version/>
  <cp:contentType/>
  <cp:contentStatus/>
</cp:coreProperties>
</file>